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havalM\Desktop\"/>
    </mc:Choice>
  </mc:AlternateContent>
  <bookViews>
    <workbookView xWindow="-120" yWindow="-120" windowWidth="20736" windowHeight="11040" tabRatio="740"/>
  </bookViews>
  <sheets>
    <sheet name="PHE Works" sheetId="1" r:id="rId1"/>
    <sheet name="R.A" sheetId="2" state="hidden" r:id="rId2"/>
    <sheet name="Rate Analysis" sheetId="10" state="hidden" r:id="rId3"/>
  </sheets>
  <definedNames>
    <definedName name="_xlnm.Print_Titles" localSheetId="0">'PHE Works'!$16:$17</definedName>
    <definedName name="_xlnm.Print_Titles" localSheetId="1">R.A!$5:$5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2" l="1"/>
  <c r="F92" i="10"/>
  <c r="F91" i="10"/>
  <c r="F89" i="10"/>
  <c r="F88" i="10"/>
  <c r="F87" i="10"/>
  <c r="E576" i="10"/>
  <c r="F93" i="10" l="1"/>
  <c r="F94" i="10" s="1"/>
  <c r="F95" i="10" s="1"/>
  <c r="E171" i="2"/>
  <c r="F1022" i="10"/>
  <c r="F1016" i="10"/>
  <c r="F1024" i="10" s="1"/>
  <c r="E170" i="2"/>
  <c r="F1005" i="10"/>
  <c r="F999" i="10"/>
  <c r="E169" i="2"/>
  <c r="F982" i="10"/>
  <c r="F988" i="10"/>
  <c r="C320" i="1"/>
  <c r="F96" i="10" l="1"/>
  <c r="F97" i="10" s="1"/>
  <c r="F98" i="10" s="1"/>
  <c r="F99" i="10" s="1"/>
  <c r="F990" i="10"/>
  <c r="F1007" i="10"/>
  <c r="E145" i="2"/>
  <c r="F100" i="10" l="1"/>
  <c r="F101" i="10" s="1"/>
  <c r="D969" i="10"/>
  <c r="F969" i="10" l="1"/>
  <c r="F971" i="10" s="1"/>
  <c r="F972" i="10" s="1"/>
  <c r="E175" i="2"/>
  <c r="E180" i="2"/>
  <c r="E179" i="2"/>
  <c r="E932" i="10"/>
  <c r="F932" i="10" s="1"/>
  <c r="F941" i="10"/>
  <c r="F940" i="10"/>
  <c r="F938" i="10"/>
  <c r="F936" i="10"/>
  <c r="E178" i="2"/>
  <c r="F908" i="10"/>
  <c r="E904" i="10"/>
  <c r="F904" i="10" s="1"/>
  <c r="F906" i="10" s="1"/>
  <c r="F913" i="10"/>
  <c r="F912" i="10"/>
  <c r="F910" i="10"/>
  <c r="F888" i="10"/>
  <c r="F890" i="10" s="1"/>
  <c r="F934" i="10" l="1"/>
  <c r="F942" i="10" s="1"/>
  <c r="F914" i="10"/>
  <c r="F943" i="10" l="1"/>
  <c r="F944" i="10" s="1"/>
  <c r="F915" i="10"/>
  <c r="F916" i="10" s="1"/>
  <c r="F945" i="10" l="1"/>
  <c r="F946" i="10" s="1"/>
  <c r="F917" i="10"/>
  <c r="F918" i="10" s="1"/>
  <c r="F947" i="10" l="1"/>
  <c r="F948" i="10" s="1"/>
  <c r="F919" i="10"/>
  <c r="F920" i="10" s="1"/>
  <c r="F949" i="10" l="1"/>
  <c r="F950" i="10" s="1"/>
  <c r="F921" i="10"/>
  <c r="F922" i="10" s="1"/>
  <c r="E132" i="2" l="1"/>
  <c r="F891" i="10" l="1"/>
  <c r="F184" i="2" l="1"/>
  <c r="E173" i="2"/>
  <c r="F853" i="10"/>
  <c r="F859" i="10"/>
  <c r="F858" i="10"/>
  <c r="F856" i="10"/>
  <c r="F855" i="10"/>
  <c r="F854" i="10"/>
  <c r="F860" i="10" l="1"/>
  <c r="F861" i="10" s="1"/>
  <c r="F862" i="10" s="1"/>
  <c r="F863" i="10" s="1"/>
  <c r="F864" i="10" l="1"/>
  <c r="E122" i="2"/>
  <c r="E114" i="2"/>
  <c r="E113" i="2"/>
  <c r="E112" i="2"/>
  <c r="E109" i="2"/>
  <c r="E106" i="2"/>
  <c r="E105" i="2"/>
  <c r="E104" i="2"/>
  <c r="E66" i="2"/>
  <c r="E65" i="2"/>
  <c r="E64" i="2"/>
  <c r="F475" i="10"/>
  <c r="F473" i="10"/>
  <c r="F456" i="10"/>
  <c r="F454" i="10"/>
  <c r="F437" i="10"/>
  <c r="F435" i="10"/>
  <c r="E52" i="2"/>
  <c r="F194" i="10"/>
  <c r="F192" i="10"/>
  <c r="E58" i="2"/>
  <c r="E57" i="2"/>
  <c r="E56" i="2"/>
  <c r="E55" i="2"/>
  <c r="E54" i="2"/>
  <c r="E53" i="2"/>
  <c r="E49" i="2"/>
  <c r="E48" i="2"/>
  <c r="E74" i="2"/>
  <c r="E73" i="2"/>
  <c r="E72" i="2"/>
  <c r="E71" i="2"/>
  <c r="E23" i="2"/>
  <c r="C52" i="1"/>
  <c r="C65" i="1" s="1"/>
  <c r="C51" i="1"/>
  <c r="C64" i="1" s="1"/>
  <c r="C50" i="1"/>
  <c r="C63" i="1" s="1"/>
  <c r="C25" i="1"/>
  <c r="C30" i="1" s="1"/>
  <c r="C24" i="1"/>
  <c r="C29" i="1" s="1"/>
  <c r="C23" i="1"/>
  <c r="C28" i="1" s="1"/>
  <c r="F865" i="10" l="1"/>
  <c r="F866" i="10" s="1"/>
  <c r="C217" i="1"/>
  <c r="C218" i="1"/>
  <c r="C216" i="1"/>
  <c r="F457" i="10"/>
  <c r="F458" i="10" s="1"/>
  <c r="F459" i="10" s="1"/>
  <c r="F438" i="10"/>
  <c r="F439" i="10" s="1"/>
  <c r="F440" i="10" s="1"/>
  <c r="F476" i="10"/>
  <c r="F477" i="10" s="1"/>
  <c r="F478" i="10" s="1"/>
  <c r="F195" i="10"/>
  <c r="F833" i="10"/>
  <c r="F832" i="10"/>
  <c r="F831" i="10"/>
  <c r="F830" i="10"/>
  <c r="D829" i="10"/>
  <c r="F829" i="10" s="1"/>
  <c r="F825" i="10"/>
  <c r="F818" i="10"/>
  <c r="F811" i="10"/>
  <c r="F803" i="10"/>
  <c r="D796" i="10"/>
  <c r="F796" i="10" s="1"/>
  <c r="F867" i="10" l="1"/>
  <c r="F868" i="10" s="1"/>
  <c r="F479" i="10"/>
  <c r="F480" i="10" s="1"/>
  <c r="F460" i="10"/>
  <c r="F461" i="10" s="1"/>
  <c r="F441" i="10"/>
  <c r="F442" i="10" s="1"/>
  <c r="F196" i="10"/>
  <c r="F197" i="10" s="1"/>
  <c r="F198" i="10" s="1"/>
  <c r="F199" i="10" s="1"/>
  <c r="F834" i="10"/>
  <c r="E685" i="10"/>
  <c r="F685" i="10" s="1"/>
  <c r="F687" i="10" s="1"/>
  <c r="F693" i="10"/>
  <c r="F692" i="10"/>
  <c r="F691" i="10"/>
  <c r="F689" i="10"/>
  <c r="F418" i="10"/>
  <c r="F416" i="10"/>
  <c r="F381" i="10"/>
  <c r="F379" i="10"/>
  <c r="F308" i="10"/>
  <c r="F306" i="10"/>
  <c r="F271" i="10"/>
  <c r="F269" i="10"/>
  <c r="F233" i="10"/>
  <c r="F231" i="10"/>
  <c r="F481" i="10" l="1"/>
  <c r="F482" i="10" s="1"/>
  <c r="F462" i="10"/>
  <c r="F463" i="10" s="1"/>
  <c r="F443" i="10"/>
  <c r="F444" i="10" s="1"/>
  <c r="F200" i="10"/>
  <c r="F201" i="10" s="1"/>
  <c r="F835" i="10"/>
  <c r="F836" i="10" s="1"/>
  <c r="F837" i="10" s="1"/>
  <c r="F382" i="10"/>
  <c r="F383" i="10" s="1"/>
  <c r="F384" i="10" s="1"/>
  <c r="F419" i="10"/>
  <c r="F420" i="10" s="1"/>
  <c r="F421" i="10" s="1"/>
  <c r="F694" i="10"/>
  <c r="F272" i="10"/>
  <c r="F273" i="10" s="1"/>
  <c r="F274" i="10" s="1"/>
  <c r="F234" i="10"/>
  <c r="F235" i="10" s="1"/>
  <c r="F236" i="10" s="1"/>
  <c r="F309" i="10"/>
  <c r="F310" i="10" s="1"/>
  <c r="F311" i="10" s="1"/>
  <c r="F52" i="2"/>
  <c r="F53" i="2"/>
  <c r="F54" i="2"/>
  <c r="F55" i="2"/>
  <c r="F56" i="2"/>
  <c r="F57" i="2"/>
  <c r="F58" i="2"/>
  <c r="F61" i="2"/>
  <c r="F62" i="2"/>
  <c r="F63" i="2"/>
  <c r="F64" i="2"/>
  <c r="F65" i="2"/>
  <c r="F66" i="2"/>
  <c r="F344" i="10"/>
  <c r="F342" i="10"/>
  <c r="E143" i="10"/>
  <c r="F143" i="10" s="1"/>
  <c r="F155" i="10"/>
  <c r="F154" i="10"/>
  <c r="F153" i="10"/>
  <c r="F149" i="10"/>
  <c r="F146" i="10"/>
  <c r="E112" i="10"/>
  <c r="F112" i="10" s="1"/>
  <c r="F120" i="10" s="1"/>
  <c r="F115" i="10"/>
  <c r="F124" i="10"/>
  <c r="F123" i="10"/>
  <c r="F122" i="10"/>
  <c r="F118" i="10"/>
  <c r="E767" i="10"/>
  <c r="F767" i="10" s="1"/>
  <c r="F775" i="10"/>
  <c r="F774" i="10"/>
  <c r="F773" i="10"/>
  <c r="F771" i="10"/>
  <c r="E739" i="10"/>
  <c r="F739" i="10" s="1"/>
  <c r="F747" i="10"/>
  <c r="F746" i="10"/>
  <c r="F745" i="10"/>
  <c r="F743" i="10"/>
  <c r="E712" i="10"/>
  <c r="F712" i="10" s="1"/>
  <c r="F720" i="10"/>
  <c r="F719" i="10"/>
  <c r="F718" i="10"/>
  <c r="F716" i="10"/>
  <c r="E658" i="10"/>
  <c r="F658" i="10" s="1"/>
  <c r="F666" i="10"/>
  <c r="F665" i="10"/>
  <c r="F664" i="10"/>
  <c r="F662" i="10"/>
  <c r="E631" i="10"/>
  <c r="F631" i="10" s="1"/>
  <c r="F639" i="10"/>
  <c r="F638" i="10"/>
  <c r="F637" i="10"/>
  <c r="F635" i="10"/>
  <c r="E603" i="10"/>
  <c r="F603" i="10" s="1"/>
  <c r="F611" i="10"/>
  <c r="F610" i="10"/>
  <c r="F609" i="10"/>
  <c r="F607" i="10"/>
  <c r="F584" i="10"/>
  <c r="F583" i="10"/>
  <c r="F582" i="10"/>
  <c r="F580" i="10"/>
  <c r="F576" i="10"/>
  <c r="F557" i="10"/>
  <c r="F556" i="10"/>
  <c r="F555" i="10"/>
  <c r="F553" i="10"/>
  <c r="E549" i="10"/>
  <c r="F549" i="10" s="1"/>
  <c r="F529" i="10"/>
  <c r="F528" i="10"/>
  <c r="F527" i="10"/>
  <c r="F525" i="10"/>
  <c r="E521" i="10"/>
  <c r="F521" i="10" s="1"/>
  <c r="F501" i="10"/>
  <c r="F500" i="10"/>
  <c r="F499" i="10"/>
  <c r="F497" i="10"/>
  <c r="E493" i="10"/>
  <c r="F493" i="10" s="1"/>
  <c r="F48" i="10"/>
  <c r="F44" i="10"/>
  <c r="F40" i="10"/>
  <c r="F36" i="10"/>
  <c r="F24" i="10"/>
  <c r="F22" i="10"/>
  <c r="F483" i="10" l="1"/>
  <c r="F484" i="10" s="1"/>
  <c r="F464" i="10"/>
  <c r="F465" i="10" s="1"/>
  <c r="F445" i="10"/>
  <c r="F446" i="10" s="1"/>
  <c r="F202" i="10"/>
  <c r="F203" i="10" s="1"/>
  <c r="F838" i="10"/>
  <c r="F695" i="10"/>
  <c r="F696" i="10" s="1"/>
  <c r="F422" i="10"/>
  <c r="F423" i="10" s="1"/>
  <c r="F385" i="10"/>
  <c r="F386" i="10" s="1"/>
  <c r="F345" i="10"/>
  <c r="F346" i="10" s="1"/>
  <c r="F347" i="10" s="1"/>
  <c r="F312" i="10"/>
  <c r="F313" i="10" s="1"/>
  <c r="F275" i="10"/>
  <c r="F276" i="10" s="1"/>
  <c r="F237" i="10"/>
  <c r="F238" i="10" s="1"/>
  <c r="F147" i="10"/>
  <c r="F151" i="10"/>
  <c r="F49" i="10"/>
  <c r="F50" i="10" s="1"/>
  <c r="F116" i="10"/>
  <c r="F125" i="10" s="1"/>
  <c r="F769" i="10"/>
  <c r="F776" i="10" s="1"/>
  <c r="F741" i="10"/>
  <c r="F748" i="10" s="1"/>
  <c r="F714" i="10"/>
  <c r="F721" i="10" s="1"/>
  <c r="F660" i="10"/>
  <c r="F667" i="10" s="1"/>
  <c r="F633" i="10"/>
  <c r="F640" i="10" s="1"/>
  <c r="F605" i="10"/>
  <c r="F612" i="10" s="1"/>
  <c r="F495" i="10"/>
  <c r="F502" i="10" s="1"/>
  <c r="F551" i="10"/>
  <c r="F558" i="10" s="1"/>
  <c r="F523" i="10"/>
  <c r="F530" i="10" s="1"/>
  <c r="F578" i="10"/>
  <c r="F585" i="10" s="1"/>
  <c r="F51" i="10" l="1"/>
  <c r="F52" i="10" s="1"/>
  <c r="F53" i="10" s="1"/>
  <c r="F839" i="10"/>
  <c r="F840" i="10" s="1"/>
  <c r="F156" i="10"/>
  <c r="F157" i="10" s="1"/>
  <c r="F158" i="10" s="1"/>
  <c r="F697" i="10"/>
  <c r="F698" i="10" s="1"/>
  <c r="F424" i="10"/>
  <c r="F425" i="10" s="1"/>
  <c r="F387" i="10"/>
  <c r="F388" i="10" s="1"/>
  <c r="F314" i="10"/>
  <c r="F315" i="10" s="1"/>
  <c r="F277" i="10"/>
  <c r="F278" i="10" s="1"/>
  <c r="F239" i="10"/>
  <c r="F240" i="10" s="1"/>
  <c r="F348" i="10"/>
  <c r="F349" i="10" s="1"/>
  <c r="F126" i="10"/>
  <c r="F127" i="10" s="1"/>
  <c r="F777" i="10"/>
  <c r="F778" i="10" s="1"/>
  <c r="F749" i="10"/>
  <c r="F750" i="10" s="1"/>
  <c r="F722" i="10"/>
  <c r="F723" i="10" s="1"/>
  <c r="F668" i="10"/>
  <c r="F669" i="10" s="1"/>
  <c r="F641" i="10"/>
  <c r="F642" i="10" s="1"/>
  <c r="F613" i="10"/>
  <c r="F614" i="10" s="1"/>
  <c r="F531" i="10"/>
  <c r="F532" i="10" s="1"/>
  <c r="F559" i="10"/>
  <c r="F560" i="10" s="1"/>
  <c r="F586" i="10"/>
  <c r="F587" i="10" s="1"/>
  <c r="F503" i="10"/>
  <c r="F504" i="10" s="1"/>
  <c r="F841" i="10" l="1"/>
  <c r="F842" i="10" s="1"/>
  <c r="F699" i="10"/>
  <c r="F700" i="10" s="1"/>
  <c r="F426" i="10"/>
  <c r="F427" i="10" s="1"/>
  <c r="F389" i="10"/>
  <c r="F390" i="10" s="1"/>
  <c r="F316" i="10"/>
  <c r="F317" i="10" s="1"/>
  <c r="F279" i="10"/>
  <c r="F280" i="10" s="1"/>
  <c r="F241" i="10"/>
  <c r="F242" i="10" s="1"/>
  <c r="F350" i="10"/>
  <c r="F351" i="10" s="1"/>
  <c r="F159" i="10"/>
  <c r="F160" i="10" s="1"/>
  <c r="F128" i="10"/>
  <c r="F129" i="10" s="1"/>
  <c r="F779" i="10"/>
  <c r="F780" i="10" s="1"/>
  <c r="F751" i="10"/>
  <c r="F752" i="10" s="1"/>
  <c r="F724" i="10"/>
  <c r="F725" i="10" s="1"/>
  <c r="F670" i="10"/>
  <c r="F671" i="10" s="1"/>
  <c r="F643" i="10"/>
  <c r="F644" i="10" s="1"/>
  <c r="F615" i="10"/>
  <c r="F616" i="10" s="1"/>
  <c r="F533" i="10"/>
  <c r="F534" i="10" s="1"/>
  <c r="F561" i="10"/>
  <c r="F562" i="10" s="1"/>
  <c r="F588" i="10"/>
  <c r="F589" i="10" s="1"/>
  <c r="F505" i="10"/>
  <c r="F506" i="10" s="1"/>
  <c r="F54" i="10"/>
  <c r="F55" i="10" s="1"/>
  <c r="F701" i="10" l="1"/>
  <c r="F702" i="10" s="1"/>
  <c r="F703" i="10" s="1"/>
  <c r="F352" i="10"/>
  <c r="F353" i="10" s="1"/>
  <c r="F161" i="10"/>
  <c r="F162" i="10" s="1"/>
  <c r="F130" i="10"/>
  <c r="F131" i="10" s="1"/>
  <c r="F781" i="10"/>
  <c r="F782" i="10" s="1"/>
  <c r="F753" i="10"/>
  <c r="F754" i="10" s="1"/>
  <c r="F726" i="10"/>
  <c r="F727" i="10" s="1"/>
  <c r="F672" i="10"/>
  <c r="F673" i="10" s="1"/>
  <c r="F645" i="10"/>
  <c r="F646" i="10" s="1"/>
  <c r="F617" i="10"/>
  <c r="F618" i="10" s="1"/>
  <c r="F507" i="10"/>
  <c r="F508" i="10" s="1"/>
  <c r="F590" i="10"/>
  <c r="F591" i="10" s="1"/>
  <c r="F563" i="10"/>
  <c r="F564" i="10" s="1"/>
  <c r="F535" i="10"/>
  <c r="F536" i="10" s="1"/>
  <c r="F56" i="10"/>
  <c r="F57" i="10" s="1"/>
  <c r="F163" i="10" l="1"/>
  <c r="F164" i="10" s="1"/>
  <c r="F165" i="10" s="1"/>
  <c r="F132" i="10"/>
  <c r="F133" i="10" s="1"/>
  <c r="F134" i="10" s="1"/>
  <c r="F783" i="10"/>
  <c r="F784" i="10" s="1"/>
  <c r="F785" i="10" s="1"/>
  <c r="F755" i="10"/>
  <c r="F756" i="10" s="1"/>
  <c r="F757" i="10" s="1"/>
  <c r="F728" i="10"/>
  <c r="F729" i="10" s="1"/>
  <c r="F730" i="10" s="1"/>
  <c r="F674" i="10"/>
  <c r="F675" i="10" s="1"/>
  <c r="F676" i="10" s="1"/>
  <c r="F647" i="10"/>
  <c r="F648" i="10" s="1"/>
  <c r="F649" i="10" s="1"/>
  <c r="F619" i="10"/>
  <c r="F620" i="10" s="1"/>
  <c r="F621" i="10" s="1"/>
  <c r="F592" i="10"/>
  <c r="F593" i="10" s="1"/>
  <c r="F594" i="10" s="1"/>
  <c r="F565" i="10"/>
  <c r="F566" i="10" s="1"/>
  <c r="F567" i="10" s="1"/>
  <c r="F537" i="10"/>
  <c r="F538" i="10" s="1"/>
  <c r="F539" i="10" s="1"/>
  <c r="F509" i="10"/>
  <c r="F510" i="10" s="1"/>
  <c r="F511" i="10" s="1"/>
  <c r="A354" i="1" l="1"/>
  <c r="C69" i="1" l="1"/>
  <c r="C70" i="1"/>
  <c r="C68" i="1"/>
  <c r="A346" i="1" l="1"/>
  <c r="F15" i="2" l="1"/>
  <c r="F171" i="2" l="1"/>
  <c r="E157" i="2" l="1"/>
  <c r="F157" i="2" s="1"/>
  <c r="F126" i="2" l="1"/>
  <c r="F170" i="2" l="1"/>
  <c r="F169" i="2"/>
  <c r="F40" i="2"/>
  <c r="F39" i="2"/>
  <c r="F38" i="2"/>
  <c r="F188" i="2" l="1"/>
  <c r="F132" i="2" l="1"/>
  <c r="F175" i="2"/>
  <c r="F180" i="2"/>
  <c r="F179" i="2"/>
  <c r="F178" i="2"/>
  <c r="F173" i="2"/>
  <c r="F138" i="2"/>
  <c r="F109" i="2" l="1"/>
  <c r="A9" i="2" l="1"/>
  <c r="A11" i="2" l="1"/>
  <c r="A13" i="2" s="1"/>
  <c r="A15" i="2" s="1"/>
  <c r="A17" i="2" s="1"/>
  <c r="A19" i="2" s="1"/>
  <c r="A21" i="2" s="1"/>
  <c r="A23" i="2" s="1"/>
  <c r="A25" i="2" s="1"/>
  <c r="A27" i="2" s="1"/>
  <c r="A29" i="2" s="1"/>
  <c r="A31" i="2" s="1"/>
  <c r="A33" i="2" s="1"/>
  <c r="A35" i="2" s="1"/>
  <c r="A42" i="2" s="1"/>
  <c r="A51" i="2" s="1"/>
  <c r="A60" i="2" s="1"/>
  <c r="A68" i="2" s="1"/>
  <c r="A76" i="2" s="1"/>
  <c r="A81" i="2" s="1"/>
  <c r="A83" i="2" s="1"/>
  <c r="A85" i="2" s="1"/>
  <c r="A87" i="2" s="1"/>
  <c r="A94" i="2" s="1"/>
  <c r="A98" i="2" s="1"/>
  <c r="A101" i="2" s="1"/>
  <c r="A103" i="2" s="1"/>
  <c r="A108" i="2" s="1"/>
  <c r="A111" i="2" s="1"/>
  <c r="A116" i="2" s="1"/>
  <c r="A118" i="2" s="1"/>
  <c r="A124" i="2" s="1"/>
  <c r="A128" i="2" s="1"/>
  <c r="A130" i="2" s="1"/>
  <c r="A132" i="2" s="1"/>
  <c r="F11" i="2"/>
  <c r="A134" i="2" l="1"/>
  <c r="A136" i="2" s="1"/>
  <c r="F48" i="2"/>
  <c r="F186" i="2"/>
  <c r="F182" i="2"/>
  <c r="F166" i="2"/>
  <c r="F165" i="2"/>
  <c r="F164" i="2"/>
  <c r="F163" i="2"/>
  <c r="F159" i="2"/>
  <c r="F154" i="2"/>
  <c r="F153" i="2"/>
  <c r="F152" i="2"/>
  <c r="F149" i="2"/>
  <c r="F147" i="2"/>
  <c r="F145" i="2"/>
  <c r="F143" i="2"/>
  <c r="F140" i="2"/>
  <c r="F136" i="2"/>
  <c r="F134" i="2"/>
  <c r="F130" i="2"/>
  <c r="F128" i="2"/>
  <c r="E125" i="2"/>
  <c r="F125" i="2" s="1"/>
  <c r="F122" i="2"/>
  <c r="F121" i="2"/>
  <c r="F120" i="2"/>
  <c r="F119" i="2"/>
  <c r="F116" i="2"/>
  <c r="F114" i="2"/>
  <c r="F113" i="2"/>
  <c r="F112" i="2"/>
  <c r="F106" i="2"/>
  <c r="F105" i="2"/>
  <c r="F104" i="2"/>
  <c r="F101" i="2"/>
  <c r="F99" i="2"/>
  <c r="F96" i="2"/>
  <c r="F95" i="2"/>
  <c r="F92" i="2"/>
  <c r="F91" i="2"/>
  <c r="F90" i="2"/>
  <c r="F89" i="2"/>
  <c r="F88" i="2"/>
  <c r="F85" i="2"/>
  <c r="F83" i="2"/>
  <c r="F81" i="2"/>
  <c r="F79" i="2"/>
  <c r="F78" i="2"/>
  <c r="F77" i="2"/>
  <c r="F74" i="2"/>
  <c r="F73" i="2"/>
  <c r="F72" i="2"/>
  <c r="F71" i="2"/>
  <c r="F70" i="2"/>
  <c r="F69" i="2"/>
  <c r="F47" i="2"/>
  <c r="F46" i="2"/>
  <c r="F45" i="2"/>
  <c r="F44" i="2"/>
  <c r="F43" i="2"/>
  <c r="F37" i="2"/>
  <c r="F36" i="2"/>
  <c r="F33" i="2"/>
  <c r="F31" i="2"/>
  <c r="F29" i="2"/>
  <c r="F27" i="2"/>
  <c r="F25" i="2"/>
  <c r="F21" i="2"/>
  <c r="F19" i="2"/>
  <c r="F17" i="2"/>
  <c r="F13" i="2"/>
  <c r="F7" i="2"/>
  <c r="F9" i="2"/>
  <c r="A138" i="2" l="1"/>
  <c r="A140" i="2" s="1"/>
  <c r="A142" i="2" s="1"/>
  <c r="A145" i="2" s="1"/>
  <c r="A147" i="2" s="1"/>
  <c r="A149" i="2" s="1"/>
  <c r="A151" i="2" s="1"/>
  <c r="A156" i="2" s="1"/>
  <c r="A159" i="2" s="1"/>
  <c r="A162" i="2" s="1"/>
  <c r="A168" i="2" s="1"/>
  <c r="A173" i="2" s="1"/>
  <c r="A175" i="2" s="1"/>
  <c r="A177" i="2" s="1"/>
  <c r="A182" i="2" s="1"/>
  <c r="A184" i="2" s="1"/>
  <c r="A188" i="2" s="1"/>
  <c r="F23" i="2"/>
  <c r="F49" i="2"/>
  <c r="A22" i="1" l="1"/>
  <c r="A27" i="1" s="1"/>
  <c r="A31" i="1" l="1"/>
  <c r="A49" i="1" l="1"/>
  <c r="A54" i="1" s="1"/>
  <c r="A44" i="1"/>
  <c r="A59" i="1" l="1"/>
  <c r="A62" i="1" s="1"/>
  <c r="A67" i="1" s="1"/>
  <c r="A72" i="1" s="1"/>
  <c r="A94" i="1" s="1"/>
  <c r="A118" i="1" s="1"/>
  <c r="A134" i="1" s="1"/>
  <c r="A165" i="1" s="1"/>
  <c r="A170" i="1" s="1"/>
  <c r="A175" i="1" l="1"/>
  <c r="A178" i="1" s="1"/>
  <c r="A182" i="1" s="1"/>
  <c r="A215" i="1" s="1"/>
  <c r="A220" i="1" s="1"/>
  <c r="A223" i="1" s="1"/>
  <c r="A234" i="1" s="1"/>
  <c r="A238" i="1" s="1"/>
  <c r="A246" i="1" s="1"/>
  <c r="A255" i="1" s="1"/>
  <c r="O294" i="1"/>
  <c r="Q294" i="1" s="1"/>
  <c r="A257" i="1" l="1"/>
  <c r="A264" i="1" l="1"/>
  <c r="A283" i="1" s="1"/>
  <c r="A289" i="1" l="1"/>
  <c r="A291" i="1" s="1"/>
  <c r="A293" i="1" s="1"/>
  <c r="A308" i="1" s="1"/>
  <c r="A312" i="1" l="1"/>
  <c r="A317" i="1" s="1"/>
  <c r="A320" i="1" s="1"/>
  <c r="A322" i="1" s="1"/>
  <c r="A326" i="1" s="1"/>
  <c r="A328" i="1" s="1"/>
  <c r="A330" i="1" l="1"/>
  <c r="A332" i="1" s="1"/>
</calcChain>
</file>

<file path=xl/sharedStrings.xml><?xml version="1.0" encoding="utf-8"?>
<sst xmlns="http://schemas.openxmlformats.org/spreadsheetml/2006/main" count="1966" uniqueCount="514">
  <si>
    <t xml:space="preserve"> </t>
  </si>
  <si>
    <t>Description of Item</t>
  </si>
  <si>
    <t>Quantity</t>
  </si>
  <si>
    <t>Unit</t>
  </si>
  <si>
    <t>a).</t>
  </si>
  <si>
    <t>Rmt</t>
  </si>
  <si>
    <t>Rmt.</t>
  </si>
  <si>
    <t>a</t>
  </si>
  <si>
    <t>b</t>
  </si>
  <si>
    <t>Each</t>
  </si>
  <si>
    <t>15 mm dia.</t>
  </si>
  <si>
    <t>b).</t>
  </si>
  <si>
    <t>20 mm dia.</t>
  </si>
  <si>
    <t>c).</t>
  </si>
  <si>
    <t>25 mm dia.</t>
  </si>
  <si>
    <t>d).</t>
  </si>
  <si>
    <t>40 mm dia.</t>
  </si>
  <si>
    <t>e).</t>
  </si>
  <si>
    <t>50 mm dia.</t>
  </si>
  <si>
    <t>20 mm dia:</t>
  </si>
  <si>
    <t>25 mm dia:</t>
  </si>
  <si>
    <t>No</t>
  </si>
  <si>
    <t>50 mm dia:</t>
  </si>
  <si>
    <t>80 mm dia:</t>
  </si>
  <si>
    <t>40 mm dia:</t>
  </si>
  <si>
    <t>110 mm dia:</t>
  </si>
  <si>
    <t>75 mm dia:</t>
  </si>
  <si>
    <t>Extra for S.S. support work for hanging pipe line from ceiling including fixing anchor bolt of suitable capacity, 8mm dia adjustable s.s. rod with clamps / clips, washer, nuts etc at 1.00 m intervals as per details.</t>
  </si>
  <si>
    <t>S.S.Pipes</t>
  </si>
  <si>
    <t xml:space="preserve">c </t>
  </si>
  <si>
    <t>450 X 450 X450-600</t>
  </si>
  <si>
    <t>d</t>
  </si>
  <si>
    <t>600 X 600 X 600 -750</t>
  </si>
  <si>
    <t>750 X 750 X 750 -900</t>
  </si>
  <si>
    <t>900 X 900 X 900-1200</t>
  </si>
  <si>
    <t>200mm Dia</t>
  </si>
  <si>
    <t>80 mm dia</t>
  </si>
  <si>
    <t>80 mm dia.</t>
  </si>
  <si>
    <t>65 mm dia.</t>
  </si>
  <si>
    <t xml:space="preserve">Providing and laying in position plain cement concrete M7.5 40mm and down size graded granite metal, machine mixed concrete laid in layers not exceeding 15 cms thick, well compacted, for 100mm internal diameter stoneware pipes  including  cost of materials, labour charges, HOM of machinery, curing complete as per specifications </t>
  </si>
  <si>
    <t>f).</t>
  </si>
  <si>
    <t>h).</t>
  </si>
  <si>
    <t>160mm Dia</t>
  </si>
  <si>
    <t>Litres</t>
  </si>
  <si>
    <t>a)</t>
  </si>
  <si>
    <t>b)</t>
  </si>
  <si>
    <t>c)</t>
  </si>
  <si>
    <t>100 mm dia:</t>
  </si>
  <si>
    <t>Sqm.</t>
  </si>
  <si>
    <r>
      <t xml:space="preserve">E S T I M A T E : </t>
    </r>
    <r>
      <rPr>
        <b/>
        <i/>
        <sz val="14"/>
        <rFont val="Arial Narrow"/>
        <family val="2"/>
      </rPr>
      <t xml:space="preserve">SANITARY - PLUMBING WORKS </t>
    </r>
  </si>
  <si>
    <t>Ground floor:</t>
  </si>
  <si>
    <t>First floor:</t>
  </si>
  <si>
    <t>32 mm dia:</t>
  </si>
  <si>
    <t>Set</t>
  </si>
  <si>
    <t>110 mm dia in slab with PVC flanges</t>
  </si>
  <si>
    <t>110 mm dia in Beam without flanges</t>
  </si>
  <si>
    <t>75 mm dia in Beam without flanges</t>
  </si>
  <si>
    <t>P/F Automatic sensor taps of approved make with D/C power supply as per manufactureres specifications.</t>
  </si>
  <si>
    <t>SI.No.</t>
  </si>
  <si>
    <t>Description</t>
  </si>
  <si>
    <t>Item.Code</t>
  </si>
  <si>
    <t>S.R. Rate.</t>
  </si>
  <si>
    <t>Total</t>
  </si>
  <si>
    <t>Remarks</t>
  </si>
  <si>
    <t>(7+8)</t>
  </si>
  <si>
    <t xml:space="preserve">European closet </t>
  </si>
  <si>
    <t>356/17.2.1</t>
  </si>
  <si>
    <t xml:space="preserve">Orrissan type water clossets </t>
  </si>
  <si>
    <t>356/17.1.1</t>
  </si>
  <si>
    <t xml:space="preserve">Urinal flat back large  </t>
  </si>
  <si>
    <t>356/17.4.1</t>
  </si>
  <si>
    <t>Wash basin</t>
  </si>
  <si>
    <t>357/17.7.1</t>
  </si>
  <si>
    <t>Counter top basin</t>
  </si>
  <si>
    <t xml:space="preserve">Nahani trap </t>
  </si>
  <si>
    <t>As per analysis</t>
  </si>
  <si>
    <t>Industrial floor trap</t>
  </si>
  <si>
    <t>Mirror</t>
  </si>
  <si>
    <t>361/17.32.2</t>
  </si>
  <si>
    <t xml:space="preserve">C.P. towel rods </t>
  </si>
  <si>
    <t>370/17.73.2</t>
  </si>
  <si>
    <t xml:space="preserve">W.C. telephonic jet </t>
  </si>
  <si>
    <t>359/17.16A</t>
  </si>
  <si>
    <t>Wall mixture</t>
  </si>
  <si>
    <t>Shower</t>
  </si>
  <si>
    <t>C.P.V.C. pipes</t>
  </si>
  <si>
    <t>400/18.8.2</t>
  </si>
  <si>
    <t>400/18.8.3</t>
  </si>
  <si>
    <t xml:space="preserve">S.S. Pipes </t>
  </si>
  <si>
    <t>417/18.85.1</t>
  </si>
  <si>
    <t>417/18.85.2</t>
  </si>
  <si>
    <t>417/18.85.3</t>
  </si>
  <si>
    <t>417/18.85.5</t>
  </si>
  <si>
    <t>417/18.85.6</t>
  </si>
  <si>
    <t>S.S Valves</t>
  </si>
  <si>
    <t>No.</t>
  </si>
  <si>
    <t>ball Valves</t>
  </si>
  <si>
    <t>335/18.18.1</t>
  </si>
  <si>
    <t>335/18.18.2</t>
  </si>
  <si>
    <t>335/18.18.3</t>
  </si>
  <si>
    <t>UPVC or equivalant approved make Pipes</t>
  </si>
  <si>
    <t>32mm dia:</t>
  </si>
  <si>
    <t>GI pipe</t>
  </si>
  <si>
    <t>401/18.10.6</t>
  </si>
  <si>
    <t>401/18.10.5</t>
  </si>
  <si>
    <t>25mm dia:</t>
  </si>
  <si>
    <t>401/18.10.3</t>
  </si>
  <si>
    <t>C.P. bib cocks</t>
  </si>
  <si>
    <t>409/18.49.1</t>
  </si>
  <si>
    <t>Automatic sensor taps</t>
  </si>
  <si>
    <t>416/18.84.1</t>
  </si>
  <si>
    <t>Angular Stop cocks</t>
  </si>
  <si>
    <t>409/18.52.1</t>
  </si>
  <si>
    <t>Gate/wheel valves,</t>
  </si>
  <si>
    <t>402/18.17.6</t>
  </si>
  <si>
    <t>402/18.17.4</t>
  </si>
  <si>
    <t>402/18.17.3</t>
  </si>
  <si>
    <t>d)</t>
  </si>
  <si>
    <t>402/18.17.2</t>
  </si>
  <si>
    <t>e)</t>
  </si>
  <si>
    <t>402/18.17.1</t>
  </si>
  <si>
    <t>GI gate Valves</t>
  </si>
  <si>
    <t>GI ball Valves</t>
  </si>
  <si>
    <t>402/18.18.3</t>
  </si>
  <si>
    <t>C.P. pillar cocks</t>
  </si>
  <si>
    <t>410/18.56.2</t>
  </si>
  <si>
    <t xml:space="preserve">Rigid PVC soil pipes </t>
  </si>
  <si>
    <t>Eco drain pipes</t>
  </si>
  <si>
    <t>Gully trap</t>
  </si>
  <si>
    <t>Inspection chambers</t>
  </si>
  <si>
    <t>444/19.30.1.1</t>
  </si>
  <si>
    <t>444/19.30.2.1</t>
  </si>
  <si>
    <t>445/19.30.3.1</t>
  </si>
  <si>
    <t>M.R</t>
  </si>
  <si>
    <t>439/19.7.1.1+19.8.1.1</t>
  </si>
  <si>
    <t>SS Floor drains,300mm wide</t>
  </si>
  <si>
    <t>Floor drains, SS Junction box</t>
  </si>
  <si>
    <t xml:space="preserve">Kitchen sink </t>
  </si>
  <si>
    <t>359/17.10.2.1</t>
  </si>
  <si>
    <t xml:space="preserve">Lab sink </t>
  </si>
  <si>
    <t>360/17.27.2</t>
  </si>
  <si>
    <t>Soap tray</t>
  </si>
  <si>
    <t>412/18.65</t>
  </si>
  <si>
    <t>S.S. support work</t>
  </si>
  <si>
    <t>For S.S.Pipes</t>
  </si>
  <si>
    <t>S.S. Handwash trough</t>
  </si>
  <si>
    <t xml:space="preserve">Overhead water tank </t>
  </si>
  <si>
    <t>409/18.48</t>
  </si>
  <si>
    <t xml:space="preserve">S.S. water tank </t>
  </si>
  <si>
    <t>Haunches</t>
  </si>
  <si>
    <t>200 mm dia:</t>
  </si>
  <si>
    <t>437/19.3.3</t>
  </si>
  <si>
    <t>150 mm dia:</t>
  </si>
  <si>
    <t>437/19.3.2</t>
  </si>
  <si>
    <t>437/19.3.1</t>
  </si>
  <si>
    <t>Kitchen Platform</t>
  </si>
  <si>
    <t>157/8.2.2.1</t>
  </si>
  <si>
    <t>M.S chambers</t>
  </si>
  <si>
    <t>Kg.</t>
  </si>
  <si>
    <t>227/10.25.2</t>
  </si>
  <si>
    <t xml:space="preserve">PUMPS  flow rate of 3 LPS </t>
  </si>
  <si>
    <t>Electronic water level sensing control system</t>
  </si>
  <si>
    <t>3 core 6sq mm, PVC insulated flat submersible Copper cable</t>
  </si>
  <si>
    <t>RATE ANALYSIS</t>
  </si>
  <si>
    <t>Supply, Installation and commissioning approved make floor mounted Close coupled EWC suit CASCADE model 'P' or 'S' trap with dual flush porcelain cistern fixed on EWC with all internal parts of dual flush cistern, ultra solid seat cover of approvedmake with rubber buffer and cap 15 mm angle stop cock 450 mm long PVC inter connection pipe wall flanges all of approved make etc. complete for finished item of work in all respects:White Colour</t>
  </si>
  <si>
    <t>SS health faucets with bib cock</t>
  </si>
  <si>
    <t xml:space="preserve">Silencio pipe high density low noise system </t>
  </si>
  <si>
    <t xml:space="preserve">Kitchen Drain 200 X200mm of size </t>
  </si>
  <si>
    <t xml:space="preserve">stainless steel knee operatated hand wash </t>
  </si>
  <si>
    <t xml:space="preserve">Water meter </t>
  </si>
  <si>
    <t xml:space="preserve">3 H.P  pump </t>
  </si>
  <si>
    <t>356/17.16A</t>
  </si>
  <si>
    <t>Booster pump 15KL/Hrs</t>
  </si>
  <si>
    <t>Terrace floor</t>
  </si>
  <si>
    <t>65 mm dia:</t>
  </si>
  <si>
    <t>Strainer Chamber</t>
  </si>
  <si>
    <t>C.I.Pipe</t>
  </si>
  <si>
    <t>100mm Dia</t>
  </si>
  <si>
    <t>400/18.8.4</t>
  </si>
  <si>
    <t>401/18.9.6</t>
  </si>
  <si>
    <t>401/18.9.7</t>
  </si>
  <si>
    <t>450 X 450 X 750-900</t>
  </si>
  <si>
    <t>600 X 600 X 750-900</t>
  </si>
  <si>
    <t>Constructing brick masonry circular manhole 1.22 m internal dia at bottom and 0.56 m dia at top in cement mortar 1:4 (1 cement :4 coarse sand) inside cement plaster 12 mm thick with cement mortar
1:3 (1 cement : 3 coarse sand) finished with a floating coat of neat cement foundation concrete 1:3:6 (1 cement : 3 coarse sand : 6 graded stone aggregate 40 mm nominal size) and making necessary
channel in cement concrete 1:2:4 (1 cement : 2 coarse sand : 4 graded stone aggregate 20 mm nominal size) finished with a floating coat of neat cement, all complete as per standard design : 1.68 m deep with SFRC Cover and frame (heavy duty HD 20 grade designation) 560 mm internal diameter conform ing to I.S. 12592, total weight of cover and frame to be not less than 182 kg. fixed in cement concrete 1:2:4 (1 ce ment : 2 coarse sand : 4 graded stone aggregate 20 mm nominal size) including centering, shuttering all complete. (Excavation, foot rests and 12 mm thick cement plaster at the external surface shall be paid for separately) :</t>
  </si>
  <si>
    <t>Manhole  0.9 dia</t>
  </si>
  <si>
    <t>Manhole  1.20 dia</t>
  </si>
  <si>
    <t>439/19.7.11.1</t>
  </si>
  <si>
    <t>412+ 413/ (18.70.1+18.72.1)</t>
  </si>
  <si>
    <t>Ground floor</t>
  </si>
  <si>
    <t>750 X 600 X 750-900</t>
  </si>
  <si>
    <t>Terrace Floor</t>
  </si>
  <si>
    <t xml:space="preserve"> --do -- for 900mm dia</t>
  </si>
  <si>
    <t>750 X 600 X 600 -750</t>
  </si>
  <si>
    <t>450 X 450</t>
  </si>
  <si>
    <t xml:space="preserve">600 X 600 </t>
  </si>
  <si>
    <t xml:space="preserve">750 X 750 </t>
  </si>
  <si>
    <t xml:space="preserve">900 X 900 </t>
  </si>
  <si>
    <t xml:space="preserve">urinal partions </t>
  </si>
  <si>
    <t xml:space="preserve"> (Based on SOR. CPWD S.R 2021 &amp; Market Rates)</t>
  </si>
  <si>
    <t xml:space="preserve"> Rate Analysis</t>
  </si>
  <si>
    <t xml:space="preserve"> (Based on SOR. CPWD S.R 2021 &amp; Marekt Rates)</t>
  </si>
  <si>
    <t>S.NO.</t>
  </si>
  <si>
    <t>Total:</t>
  </si>
  <si>
    <t>Add, GST:</t>
  </si>
  <si>
    <t>Total. A</t>
  </si>
  <si>
    <t>Say:</t>
  </si>
  <si>
    <t>Ref. No:162/Hub/24.</t>
  </si>
  <si>
    <t>Mezzanine floor:</t>
  </si>
  <si>
    <r>
      <t xml:space="preserve">PROPOSED </t>
    </r>
    <r>
      <rPr>
        <b/>
        <sz val="14"/>
        <rFont val="Arial Narrow"/>
        <family val="2"/>
      </rPr>
      <t>'KITCHEN FACILITY'</t>
    </r>
  </si>
  <si>
    <r>
      <t xml:space="preserve">FOR </t>
    </r>
    <r>
      <rPr>
        <b/>
        <sz val="14"/>
        <rFont val="Arial Narrow"/>
        <family val="2"/>
      </rPr>
      <t>THE</t>
    </r>
    <r>
      <rPr>
        <sz val="14"/>
        <rFont val="Arial Narrow"/>
        <family val="2"/>
      </rPr>
      <t xml:space="preserve"> </t>
    </r>
    <r>
      <rPr>
        <b/>
        <sz val="14"/>
        <rFont val="Arial Narrow"/>
        <family val="2"/>
      </rPr>
      <t>AKSHAYAPATRA FOUNDATION,</t>
    </r>
  </si>
  <si>
    <r>
      <t>AT</t>
    </r>
    <r>
      <rPr>
        <b/>
        <sz val="14"/>
        <rFont val="Arial Narrow"/>
        <family val="2"/>
      </rPr>
      <t xml:space="preserve"> KAKINADA, AP</t>
    </r>
    <r>
      <rPr>
        <sz val="14"/>
        <rFont val="Arial Narrow"/>
        <family val="2"/>
      </rPr>
      <t>.</t>
    </r>
  </si>
  <si>
    <t>Cost Index @ 10%:</t>
  </si>
  <si>
    <t>Total. Sanitary-Plumbing Work:</t>
  </si>
  <si>
    <t>A P SOR /209/BMW-G.119</t>
  </si>
  <si>
    <t>A P SOR /232/BMW-I.418</t>
  </si>
  <si>
    <t>A P SOR /232/BMW-I.417</t>
  </si>
  <si>
    <t>each</t>
  </si>
  <si>
    <t>Cement, sand and grit etc.</t>
  </si>
  <si>
    <t>Carriage of materials</t>
  </si>
  <si>
    <t>LABOUR</t>
  </si>
  <si>
    <t>Fitter (grade 1)</t>
  </si>
  <si>
    <t>Beldar</t>
  </si>
  <si>
    <t>Add 1 % Water charges on "W"</t>
  </si>
  <si>
    <t>TOTAL</t>
  </si>
  <si>
    <t>Add Cess @ 1% on "Z"</t>
  </si>
  <si>
    <t>Cost of each</t>
  </si>
  <si>
    <t>Say</t>
  </si>
  <si>
    <t>day</t>
  </si>
  <si>
    <t>Code</t>
  </si>
  <si>
    <t>Rate Rs.</t>
  </si>
  <si>
    <t>Amount Rs.</t>
  </si>
  <si>
    <t>Details of cost for one no.</t>
  </si>
  <si>
    <t>MATERIAL</t>
  </si>
  <si>
    <t>L.S.</t>
  </si>
  <si>
    <t>Add 15% CPOH on "Y"</t>
  </si>
  <si>
    <t>Cement concrete 1:5:10 ( 1 cement : 5 fine sand : 10 graded</t>
  </si>
  <si>
    <t>stone aggregate 40 mm nominal size)</t>
  </si>
  <si>
    <t>0.68x0.68x0.10 m = 0.046 cum</t>
  </si>
  <si>
    <t>Concrete around trap</t>
  </si>
  <si>
    <t>0.30x0.30x0.675 m = 0.061 cum</t>
  </si>
  <si>
    <t>Total=0.107 cum</t>
  </si>
  <si>
    <t>Deduct:</t>
  </si>
  <si>
    <t>0.345÷3x[0.09+0.01+(0.09x0.01)1/2] = 0.015 cum</t>
  </si>
  <si>
    <t>3.14/4x(0.124)²x0.47 = 0.006 cum</t>
  </si>
  <si>
    <t>Total= 0.021 cum</t>
  </si>
  <si>
    <t>Net quantity 0.107 cum (-) 0.021 cum = 0.086 cum say 0.09 cum</t>
  </si>
  <si>
    <t>Rate as per item no 4.1.11 of SH : Concrete Work</t>
  </si>
  <si>
    <t>cum</t>
  </si>
  <si>
    <t>Brick work with 7.5 class designation brick in cement mortar 1:4</t>
  </si>
  <si>
    <t>(1 cement : 4 coarse sand)</t>
  </si>
  <si>
    <t>1.66x0.115x0.675 m = 0.129 cum. say 0.13 cum</t>
  </si>
  <si>
    <t>6.1.1</t>
  </si>
  <si>
    <t>Rate as per item no 6.1.1 of SH : Brick Work</t>
  </si>
  <si>
    <t>Cement concrete 1:2:4 ( 1 cement : 2 coarse sand : 4 graded</t>
  </si>
  <si>
    <t>stone aggregate 20 mm nominal size)</t>
  </si>
  <si>
    <t>1.66x0.115x0.04 m = 0.008 cum</t>
  </si>
  <si>
    <t>12 mm cement plaster 1:3 (1 cement : 3 coarse sand) finished</t>
  </si>
  <si>
    <t>with floating coat of neat cement :</t>
  </si>
  <si>
    <t>[1/2x0.358x(1.20+0.40)] = 0.286 sqm. say 0.29 sqm</t>
  </si>
  <si>
    <t>Rate as per item no 13.9.1 of SH : Finishing</t>
  </si>
  <si>
    <t>sqm</t>
  </si>
  <si>
    <t>Add 1 % Water charges on "W-A"</t>
  </si>
  <si>
    <t>Add 15% CPOH on "Y-A"</t>
  </si>
  <si>
    <t>Add Cess @ 1% on "Z-A"</t>
  </si>
  <si>
    <t>Details of cost for 10 metre</t>
  </si>
  <si>
    <t>metre</t>
  </si>
  <si>
    <t>Add 30% for fittings and wastage etc. on (P)</t>
  </si>
  <si>
    <t>30 x P / 100</t>
  </si>
  <si>
    <t>Assistant Fitter or 2nd class Fitter</t>
  </si>
  <si>
    <t>Cost of 10 metre</t>
  </si>
  <si>
    <t>Cost of 1 metre</t>
  </si>
  <si>
    <t>UPVC Pipes</t>
  </si>
  <si>
    <t>50MM Dia</t>
  </si>
  <si>
    <t>40MM Dia</t>
  </si>
  <si>
    <t>4.1.3</t>
  </si>
  <si>
    <t>Rate as per item no 4.1.3 of SH : Concrete Work</t>
  </si>
  <si>
    <t>Add GST on "X-A" (multiplying factor 0.2127)</t>
  </si>
  <si>
    <t>Add GST on "X" (multiplying factor 0.2127)</t>
  </si>
  <si>
    <t>32MM Dia</t>
  </si>
  <si>
    <t>25MM Dia</t>
  </si>
  <si>
    <t>160mm SWR Pipe</t>
  </si>
  <si>
    <t>25mm UPVC Pipe</t>
  </si>
  <si>
    <t>32mm UPVC  Pipes</t>
  </si>
  <si>
    <t>40mm UPVC  Pipes</t>
  </si>
  <si>
    <t>50mm UPVC  Pipes</t>
  </si>
  <si>
    <t>SWR Pipes</t>
  </si>
  <si>
    <t>160MM Dia</t>
  </si>
  <si>
    <t>110mm SWR Pipe</t>
  </si>
  <si>
    <t>110MM Dia</t>
  </si>
  <si>
    <t>75mm SWR Pipe</t>
  </si>
  <si>
    <t>75MM Dia</t>
  </si>
  <si>
    <t>200mm Eco drain pipes</t>
  </si>
  <si>
    <t>200MM Dia</t>
  </si>
  <si>
    <t>160mm Eco drain pipes</t>
  </si>
  <si>
    <t>110mm Eco drain pipes</t>
  </si>
  <si>
    <t>.</t>
  </si>
  <si>
    <t>Carriage of Stainless steel pipe below 100 mm dia</t>
  </si>
  <si>
    <t>tonne</t>
  </si>
  <si>
    <t>Add 3% for pipe inserted into fittings and wastage etc. on (P)</t>
  </si>
  <si>
    <t>3 x P / 100</t>
  </si>
  <si>
    <t>Add 2% for special T&amp;P and sundries etc.on P</t>
  </si>
  <si>
    <t>2 X P / 100</t>
  </si>
  <si>
    <t>65mm SS pipes</t>
  </si>
  <si>
    <t xml:space="preserve">SS pipe 304 grades with press fit technology as per JID 3448 standard 68.35.88mm outer dia </t>
  </si>
  <si>
    <t>65mm dia pipe 3.69 kg/rmt  X Rs 215 / Kg. = Rs. 793.35</t>
  </si>
  <si>
    <t>80mm SS pipes</t>
  </si>
  <si>
    <t>80mm dia pipe 4.51 kg/rmt  X Rs 215 / Kg. = Rs. 969.65</t>
  </si>
  <si>
    <t xml:space="preserve">SS pipe 304 grades with press fit technology as per JID 3448 standard 82.02mm outer dia </t>
  </si>
  <si>
    <t>Carriage of materials and fixing charges</t>
  </si>
  <si>
    <t>50mm S.S Valves</t>
  </si>
  <si>
    <t>SS flanged end valve: 50mm dia</t>
  </si>
  <si>
    <t>20mm S.S Valves</t>
  </si>
  <si>
    <t>SS flanged end valve: 20mm dia</t>
  </si>
  <si>
    <t>25mm S.S Valves</t>
  </si>
  <si>
    <t>SS flanged end valve: 25mm dia</t>
  </si>
  <si>
    <t>40mm S.S Valves</t>
  </si>
  <si>
    <t>SS flanged end valve: 40mm dia</t>
  </si>
  <si>
    <t>65mm S.S Valves</t>
  </si>
  <si>
    <t>SS flanged end valve: 65mm dia</t>
  </si>
  <si>
    <t>80mm S.S Valves</t>
  </si>
  <si>
    <t>SS flanged end valve: 80mm dia</t>
  </si>
  <si>
    <r>
      <t xml:space="preserve">160mmdia Silencio pipe </t>
    </r>
    <r>
      <rPr>
        <sz val="10"/>
        <rFont val="Arial Narrow"/>
        <family val="2"/>
      </rPr>
      <t>(Skyrise pipe)</t>
    </r>
  </si>
  <si>
    <t>Skyrise pipe</t>
  </si>
  <si>
    <t>Add 3% for fittings and wastage etc. on (P)</t>
  </si>
  <si>
    <t>Details of cost of one chamber</t>
  </si>
  <si>
    <t>Cement concrete 1:5:10 (1 cement : 5 fine sand : 10 graded</t>
  </si>
  <si>
    <t>Brick work in bricks of class designation 7.5 in cement mortar</t>
  </si>
  <si>
    <t>1:4 ( 1 cement : 4 coarse sand)</t>
  </si>
  <si>
    <t>Less pipe</t>
  </si>
  <si>
    <t>5x3.14x(0.10)²x0.23 m = (-) 0.009 cum</t>
  </si>
  <si>
    <t>12 mm cement plaster 1:3 ( 1 cement : 3 coarse sand) finished</t>
  </si>
  <si>
    <t>with floating coat of neat cement</t>
  </si>
  <si>
    <t>Less pipe 5x3.14/4x(0.10)² = (-) 0.04 sqm</t>
  </si>
  <si>
    <t>aggregate 20 mm nominal size)</t>
  </si>
  <si>
    <t>Deduct cover</t>
  </si>
  <si>
    <t>Form work</t>
  </si>
  <si>
    <t>5.9.2</t>
  </si>
  <si>
    <t>Rate as per item no 5.9.2 of SH : RCC</t>
  </si>
  <si>
    <t>@ 48.06 kg/cum</t>
  </si>
  <si>
    <t>5.22.1</t>
  </si>
  <si>
    <t>Rate as per item no. 5.22.1 of SH : RCC work</t>
  </si>
  <si>
    <t>kg</t>
  </si>
  <si>
    <t>Carriage of C.I. Cover and frame</t>
  </si>
  <si>
    <t>Painting of C.I. Cover and frame with coal tar</t>
  </si>
  <si>
    <t>Sundries</t>
  </si>
  <si>
    <t>Cost of one chamber</t>
  </si>
  <si>
    <t>R.C.C 1:1.5:3 (1 cement : 1.5 coarse sand : 3 graded stone</t>
  </si>
  <si>
    <t>900 X 900 X 900 Chamber</t>
  </si>
  <si>
    <t>1.75mx1.75mx0.15 m= 0.459 cum</t>
  </si>
  <si>
    <t>4.52 m x 0.23m x0.75 m = 0.779 cum</t>
  </si>
  <si>
    <t>Net Qty= 0.77 cum Say 0.77 cum</t>
  </si>
  <si>
    <t>Wall : 3.60x0.75 m = 2.70 sqm</t>
  </si>
  <si>
    <t>Bed : 0.90x0.90 m = 0.81 sqm</t>
  </si>
  <si>
    <t>Total= 3.51 sqm</t>
  </si>
  <si>
    <t>Net Qty=3.47 sqm</t>
  </si>
  <si>
    <t>1.36x1.36x0.15 = 0.277 cum</t>
  </si>
  <si>
    <t>0.67x0.67x0.15 m = (-) 0.067 cum</t>
  </si>
  <si>
    <t>Net Qty= 0.21 cum Say 0.21 cum</t>
  </si>
  <si>
    <t>Inside area of chamber : 0.90x0.90 m = 0.81 sqm</t>
  </si>
  <si>
    <t>Outer periphery 5.44x0.15 m = 0.816 sqm</t>
  </si>
  <si>
    <t>Total= 1.626 sqm</t>
  </si>
  <si>
    <t>Deduct cover : 0.67x0.67 m = (-) 0.4489sqm</t>
  </si>
  <si>
    <t>Net Qty= 1.177 sqm Say 1.17 sqm</t>
  </si>
  <si>
    <t>M.S.reinforcement for slab for 0.21 cum</t>
  </si>
  <si>
    <t xml:space="preserve"> 48.06x0.21cum = 10.09 kg</t>
  </si>
  <si>
    <t>Squre cover 755x755 mm with frame (low duty)</t>
  </si>
  <si>
    <t>Rate as per item no. 5.1.2 of SH : RCC work</t>
  </si>
  <si>
    <t>5.1.1</t>
  </si>
  <si>
    <t>15mm S.S Valves</t>
  </si>
  <si>
    <t>SS flanged end valve: 15mm dia</t>
  </si>
  <si>
    <t>40mm Ball Valves</t>
  </si>
  <si>
    <t>Ball valve: 40mm dia</t>
  </si>
  <si>
    <t>50mm Ball Valves</t>
  </si>
  <si>
    <t>Ball valve: 50mm dia</t>
  </si>
  <si>
    <t>80mm Ball Valves</t>
  </si>
  <si>
    <t>Ball valve: 80mm dia</t>
  </si>
  <si>
    <t>438/19.4.3.1</t>
  </si>
  <si>
    <t xml:space="preserve">Brick masonry circular manhole </t>
  </si>
  <si>
    <t>A P SOR /220/77/MAT-02269/BMW-I.177</t>
  </si>
  <si>
    <t>A P SOR /221/78/MAT-02270/BMW-I.178</t>
  </si>
  <si>
    <t>Details of cost for one connection.</t>
  </si>
  <si>
    <t>Take 25mm dia as an average size.</t>
  </si>
  <si>
    <t>G.I. tees (equal) 25 mm</t>
  </si>
  <si>
    <t>G.I. back (jam) nuts 25 mm dia</t>
  </si>
  <si>
    <t>Carriage of materials and sundries</t>
  </si>
  <si>
    <t>Cost of one connection</t>
  </si>
  <si>
    <t>Water meter  Fixing</t>
  </si>
  <si>
    <t>A P SOR /237/750/MAT-04422/ELEC-9.5.21</t>
  </si>
  <si>
    <t>A P SOR /352/1142/ELEC-14.3.20</t>
  </si>
  <si>
    <t>Details of cost for 1.20mt.</t>
  </si>
  <si>
    <t xml:space="preserve">12 X 5mm SS Flath </t>
  </si>
  <si>
    <t xml:space="preserve">SS Kitchen Drain 200 X200mm of size </t>
  </si>
  <si>
    <t>17no. X 0.25 Rmt = 4.25 Rmt</t>
  </si>
  <si>
    <t>11no. X 1.20 Rmt = 13.20 Rmt</t>
  </si>
  <si>
    <t>Total                      17.45 Rmt.</t>
  </si>
  <si>
    <t>0.47 kg / Rmt  X 17.45 Rmt. = 8.20 Kg.</t>
  </si>
  <si>
    <t>1mm SS sheet</t>
  </si>
  <si>
    <t>Cost of 1.20 metre</t>
  </si>
  <si>
    <t>0.75 Rmt X 1.20 Rmt = 0.90 Sqm.</t>
  </si>
  <si>
    <t>8.00 kg / Sqm  X 0.90 Sqm. = 7.20 Kg.</t>
  </si>
  <si>
    <t>Total Kg 8.20kg + 7.20kg. = 15.40 kg.</t>
  </si>
  <si>
    <t>Add wastage @ 5% = 0.77 Kg</t>
  </si>
  <si>
    <t>Total = 16.17 kg</t>
  </si>
  <si>
    <t xml:space="preserve">Rate as per SS hand railing </t>
  </si>
  <si>
    <t>110mm Tank connector Pipes</t>
  </si>
  <si>
    <t>Flange Van stone style</t>
  </si>
  <si>
    <t>Cost of Each</t>
  </si>
  <si>
    <t>Details of cost for Each of 0.45 metre</t>
  </si>
  <si>
    <t>Add 5% for Pipe threading and wastage etc. on (P)</t>
  </si>
  <si>
    <t>5 x P / 100</t>
  </si>
  <si>
    <t>80MM Dia</t>
  </si>
  <si>
    <t>80mm Tank connector Pipes</t>
  </si>
  <si>
    <t>Core drilling 125 mm dia along with PVC Tank connector Pipes</t>
  </si>
  <si>
    <t xml:space="preserve">110 mm dia in slab </t>
  </si>
  <si>
    <t>110 mm dia in Beam</t>
  </si>
  <si>
    <t>75 mm dia in Beam</t>
  </si>
  <si>
    <t>Providing  core drilling 125 mm dia along with PVC tank connector Pipes including bore packing etc., complete.in Beams/slabs</t>
  </si>
  <si>
    <t>A P SOR /98+104/205+219/MAT-03649 + 03713/ELEC-5.4.17a</t>
  </si>
  <si>
    <t>Cost of 2 metre</t>
  </si>
  <si>
    <t>Details of cost for 2.0mt.</t>
  </si>
  <si>
    <t>2.00 mt X 2no. = 4.00 mt</t>
  </si>
  <si>
    <t>1mm SS sheet (0.45+0.375+0.375+0.15</t>
  </si>
  <si>
    <t>1.35 Rmt X 2 Rmt = 2.70 Sqm. X 8.00 Kg = 21.60 Kg.</t>
  </si>
  <si>
    <t xml:space="preserve"> 0.375 X 0.375 X 2no. = 0.281 Sqm X 8Kg.= 2.25Kg.</t>
  </si>
  <si>
    <t>40mm X 40mm Squ tube</t>
  </si>
  <si>
    <t>1.20 mt X 3no. = 3.60 mt.</t>
  </si>
  <si>
    <t>Total 3.60+4.00 = 7.60 mt X 2.31 kg/ rmt = 17.55 kg.</t>
  </si>
  <si>
    <t>Total kg  21.60 kg +2.25 kg + 17.55 kg. = 41.40 kg.</t>
  </si>
  <si>
    <t>Add wastage @ 5% = 2.07 Kg</t>
  </si>
  <si>
    <t>Total = 43.47kg</t>
  </si>
  <si>
    <t>K.g</t>
  </si>
  <si>
    <t>227/10.28</t>
  </si>
  <si>
    <t xml:space="preserve">Screen chambers </t>
  </si>
  <si>
    <t>0.45 Rmt X 0.45 Rmt = 0.202 Sqm.</t>
  </si>
  <si>
    <t>8.00 kg / Sqm  X 0.202 Sqm. = 1.62 Kg.</t>
  </si>
  <si>
    <t>Add wastage @ 5% = 0.081 Kg</t>
  </si>
  <si>
    <t>Total = 1.701 kg</t>
  </si>
  <si>
    <t>Details of cost 1no.</t>
  </si>
  <si>
    <t>Cost of 1no.</t>
  </si>
  <si>
    <t>0.60 Rmt X 0.60 Rmt = 0.36 Sqm.</t>
  </si>
  <si>
    <t>8.00 kg / Sqm  X 0.36 Sqm. = 2.88 Kg.</t>
  </si>
  <si>
    <t>Add wastage @ 5% = 0.144 Kg</t>
  </si>
  <si>
    <t>Total = 3.024 kg</t>
  </si>
  <si>
    <t>0.75 Rmt X 0.75 Rmt = 0.56 Sqm.</t>
  </si>
  <si>
    <t>8.00 kg / Sqm  X 0.56 Sqm. = 4.48 Kg.</t>
  </si>
  <si>
    <t>Add wastage @ 5% = 0.224 Kg</t>
  </si>
  <si>
    <t>Total = 4.704 kg</t>
  </si>
  <si>
    <t>Details of cost of one tarp</t>
  </si>
  <si>
    <t>Rate &amp; Weight as per Jindal SS pipe price list</t>
  </si>
  <si>
    <t>Rate as per supreme pipe price list (NP2G8BLV005E)</t>
  </si>
  <si>
    <t>Rate as per supreme pipe price list (NP2G8BLV006E)</t>
  </si>
  <si>
    <t>Rate as per supreme pipe price list (NP1G8BVUN08E)</t>
  </si>
  <si>
    <t xml:space="preserve">Rate as per supreme pipe price list </t>
  </si>
  <si>
    <t>Rate as per supreme pipe price list (Rs.1042.00/ 3Mtr)</t>
  </si>
  <si>
    <t>Rate as per supreme pipe price list (Rs.778.00/ 3Mtr)</t>
  </si>
  <si>
    <t>Rate as per supreme pipe price list (Rs.650.00/ 3Mtr)</t>
  </si>
  <si>
    <t>Rate as per supreme pipe price list (Rs.493.00/ 3Mtr)</t>
  </si>
  <si>
    <t>Rate as per supreme pipe price list Fix 'O' RING (Rs.2277.00/ 3Mtr)</t>
  </si>
  <si>
    <t>Rate as per supreme pipe price list Fix 'O' RING (Rs.1004.00/ 3Mtr)</t>
  </si>
  <si>
    <t>Rate as per supreme pipe price list Fix 'O' RING (Rs.559.00/ 3Mtr)</t>
  </si>
  <si>
    <t>Rate as per supreme pipe price list Double socket (Rs.4124.00/ 3Mtr)</t>
  </si>
  <si>
    <t>Rate as per supreme pipe price list SN8 (Rs.8515.00/ 6Mtr)</t>
  </si>
  <si>
    <t>Rate as per supreme pipe price list SN8 (Rs.5583.00/ 6Mtr)</t>
  </si>
  <si>
    <t>Rate as per supreme pipe price list SN8 (Rs.2445.00/ 6Mtr)</t>
  </si>
  <si>
    <t>Water meter ( DSR Vol-I / Pno.50 )</t>
  </si>
  <si>
    <t>Rate as per supreme pipe price list (Rs.3142.00/ 3Mtr)</t>
  </si>
  <si>
    <t>Rate as per supreme pipe price list (Rs.2208.00/ 3Mtr)</t>
  </si>
  <si>
    <t xml:space="preserve">Urinal partions </t>
  </si>
  <si>
    <t xml:space="preserve">Details of cost for one partions </t>
  </si>
  <si>
    <t>P/F. white porcelain urinal partions fixed using anchor bolts as per details.</t>
  </si>
  <si>
    <t>Date: 13 - 03 - 2024. /18 - 06 - 2024 / 19 - 06 -2024.</t>
  </si>
  <si>
    <t>Rate as per above picture</t>
  </si>
  <si>
    <t>Refer Quotation Folder &gt; Civil &amp; Sanitory &amp; Plumbing folder &gt; Jindal SS Pipe -Page 2 (65mm pipe)</t>
  </si>
  <si>
    <t>Refer Quotation Folder &gt; Civil &amp; Sanitory &amp; Plumbing folder &gt; Jindal SS Pipe -Page 2 (80mm pipe)</t>
  </si>
  <si>
    <t xml:space="preserve">Refer Quotation Folder &gt; Civil &amp; Sanitory &amp; Plumbing folder &gt; Superme Price List - Page 3 </t>
  </si>
  <si>
    <t>Refer Quotation Folder &gt; Civil &amp; Sanitory &amp; Plumbing folder &gt; Superme Price List - Page 4</t>
  </si>
  <si>
    <t>Refer Quotation Folder &gt; Civil &amp; Sanitory &amp; Plumbing folder &gt; Superme Price List - Page 1</t>
  </si>
  <si>
    <t>Refer Quotation Folder &gt; Civil &amp; Sanitory &amp; Plumbing folder &gt; Superme Price List - Page 5</t>
  </si>
  <si>
    <t>Refer Quotation Folder &gt; Civil &amp; Sanitory &amp; Plumbing folder &gt; Superme Price List - Page 7</t>
  </si>
  <si>
    <t>Refer Quotation Folder &gt; Civil &amp; Sanitory &amp; Plumbing folder &gt; Superme Price List - Page 8</t>
  </si>
  <si>
    <r>
      <t xml:space="preserve">Providing and fixing white vitreous china clay, water closet </t>
    </r>
    <r>
      <rPr>
        <b/>
        <sz val="10"/>
        <rFont val="Aptos"/>
        <family val="2"/>
      </rPr>
      <t xml:space="preserve">Orissa </t>
    </r>
    <r>
      <rPr>
        <sz val="10"/>
        <rFont val="Aptos"/>
        <family val="2"/>
      </rPr>
      <t>pattern of size 580 x 440mm with integral type footrests, 100mm S or P trap, 10 litre low level, P.V.C flushing cistern (all are approved make) with fittings, C.I/ m.S. brackets, 32mm dia flush pipe fittings and clamps, oveflow arrangements with special and 25mm mosquito proof coupling of approved design, painting of fittings and brackets, cutting and making good the wall and floor wherever required, including cost of materials, labour complete as per specifications.</t>
    </r>
  </si>
  <si>
    <r>
      <t>Supply of SS</t>
    </r>
    <r>
      <rPr>
        <b/>
        <sz val="10"/>
        <rFont val="Aptos"/>
        <family val="2"/>
      </rPr>
      <t xml:space="preserve"> health faucets with bib cock</t>
    </r>
    <r>
      <rPr>
        <sz val="10"/>
        <rFont val="Aptos"/>
        <family val="2"/>
      </rPr>
      <t xml:space="preserve"> including necessary fittings &amp; specials etc., complete. </t>
    </r>
  </si>
  <si>
    <r>
      <t>P/F. Approved make &amp; star white shade large</t>
    </r>
    <r>
      <rPr>
        <b/>
        <sz val="10"/>
        <rFont val="Aptos"/>
        <family val="2"/>
      </rPr>
      <t xml:space="preserve"> urinal flat back large (60002)</t>
    </r>
    <r>
      <rPr>
        <sz val="10"/>
        <rFont val="Aptos"/>
        <family val="2"/>
      </rPr>
      <t xml:space="preserve"> of 590 X 390 X 375mm size with 32mm dia P.V.C. waste connection with c.p. waste coupling, 15mm dia. P.V.C. inlet pipe and 15mm dia approved make c.p. consealed stop cock, one pair of matching colour footrest per pan etc. complete.</t>
    </r>
  </si>
  <si>
    <r>
      <t xml:space="preserve">P/F. approved make &amp; shade porcelain </t>
    </r>
    <r>
      <rPr>
        <b/>
        <sz val="10"/>
        <rFont val="Aptos"/>
        <family val="2"/>
      </rPr>
      <t xml:space="preserve">wash basin </t>
    </r>
    <r>
      <rPr>
        <sz val="10"/>
        <rFont val="Aptos"/>
        <family val="2"/>
      </rPr>
      <t>(500X400mm)including providing &amp; fixing approved make s.s. bottle trap, with c.p. waste coupling, 15mm dia. PVC inlet pipe &amp; 15mm dia c.p. stop cock, cost of c.i. brackets painted with white enamel paint etc. complete.</t>
    </r>
  </si>
  <si>
    <r>
      <t>P/F. 100 X 75 mm PVC</t>
    </r>
    <r>
      <rPr>
        <b/>
        <sz val="10"/>
        <rFont val="Aptos"/>
        <family val="2"/>
      </rPr>
      <t xml:space="preserve"> nahani trap / floor trap</t>
    </r>
    <r>
      <rPr>
        <sz val="10"/>
        <rFont val="Aptos"/>
        <family val="2"/>
      </rPr>
      <t xml:space="preserve"> fixed in c.c. 1:2:4, including p/f. c.p. grating with / without waste holes etc. complete.</t>
    </r>
  </si>
  <si>
    <r>
      <t xml:space="preserve">P/F 150 X 150 mm </t>
    </r>
    <r>
      <rPr>
        <b/>
        <sz val="10"/>
        <rFont val="Aptos"/>
        <family val="2"/>
      </rPr>
      <t>Industrial floor trap</t>
    </r>
    <r>
      <rPr>
        <sz val="10"/>
        <rFont val="Aptos"/>
        <family val="2"/>
      </rPr>
      <t xml:space="preserve"> (Amul trap) including fixing in position as per details.</t>
    </r>
  </si>
  <si>
    <r>
      <t xml:space="preserve">P/F. </t>
    </r>
    <r>
      <rPr>
        <b/>
        <sz val="10"/>
        <rFont val="Aptos"/>
        <family val="2"/>
      </rPr>
      <t>mirror</t>
    </r>
    <r>
      <rPr>
        <sz val="10"/>
        <rFont val="Aptos"/>
        <family val="2"/>
      </rPr>
      <t>, of approved make, 450 X 600 size with F.R.P. frame of matching colour to the wash basin fixed on wall as directed.</t>
    </r>
  </si>
  <si>
    <r>
      <t xml:space="preserve">P/F. 600mm long, 16mm dia. </t>
    </r>
    <r>
      <rPr>
        <b/>
        <sz val="10"/>
        <rFont val="Aptos"/>
        <family val="2"/>
      </rPr>
      <t>C.p. towel rods</t>
    </r>
    <r>
      <rPr>
        <sz val="10"/>
        <rFont val="Aptos"/>
        <family val="2"/>
      </rPr>
      <t xml:space="preserve"> of approved make  with brackets, fixed on walls with teakwood blocks and screws as per directions.</t>
    </r>
  </si>
  <si>
    <r>
      <t xml:space="preserve">Providing, laying and jointing </t>
    </r>
    <r>
      <rPr>
        <b/>
        <sz val="10"/>
        <rFont val="Aptos"/>
        <family val="2"/>
      </rPr>
      <t>C.P.V.C. pipes</t>
    </r>
    <r>
      <rPr>
        <sz val="10"/>
        <rFont val="Aptos"/>
        <family val="2"/>
      </rPr>
      <t xml:space="preserve"> (SDR-11 grade) of approved make with brass fittings such as collars, Bends, Elbows, Tees, Niples, plugs, using suitable jointing solutions for joints wherever necessary as per directions including all lead and lift etc., complete.</t>
    </r>
  </si>
  <si>
    <r>
      <t xml:space="preserve">P/F. </t>
    </r>
    <r>
      <rPr>
        <b/>
        <sz val="10"/>
        <rFont val="Aptos"/>
        <family val="2"/>
      </rPr>
      <t>S.S. Pipes</t>
    </r>
    <r>
      <rPr>
        <sz val="10"/>
        <rFont val="Aptos"/>
        <family val="2"/>
      </rPr>
      <t xml:space="preserve"> (304 grade, schedule 10 approved make) with specials such as tee, bend, elbow, socket, reducing sockets, union, collers etc. as required including cutting, welding/ threading etc. complete for water lines.</t>
    </r>
  </si>
  <si>
    <r>
      <t xml:space="preserve">P/F. I.S.I. Approved make, S.S. Ball </t>
    </r>
    <r>
      <rPr>
        <b/>
        <sz val="10"/>
        <rFont val="Aptos"/>
        <family val="2"/>
      </rPr>
      <t>valves</t>
    </r>
    <r>
      <rPr>
        <sz val="10"/>
        <rFont val="Aptos"/>
        <family val="2"/>
      </rPr>
      <t>, fixing in the water supply lines with threaded joints.</t>
    </r>
  </si>
  <si>
    <r>
      <t xml:space="preserve">P/F. </t>
    </r>
    <r>
      <rPr>
        <b/>
        <sz val="10"/>
        <rFont val="Aptos"/>
        <family val="2"/>
      </rPr>
      <t>UPVC or equivalant approved make Pipes</t>
    </r>
    <r>
      <rPr>
        <sz val="10"/>
        <rFont val="Aptos"/>
        <family val="2"/>
      </rPr>
      <t xml:space="preserve"> (Supreme or equivalent make) with malleable G.I. 'R' brand specials such as tee, bend, elbow, socket, reducing sockets, union, collers etc. as required including cutting, threading and fixing with necessary plumbers gum, making earthwork excavation and re-filling or making wall grooves and re-doing after testing, providing 2-coats of tar paint for all G.I. specials laid under ground or consealed pipe line etc. complete.</t>
    </r>
  </si>
  <si>
    <r>
      <t xml:space="preserve">P/F. heavy duty, high pressure c.p. </t>
    </r>
    <r>
      <rPr>
        <b/>
        <sz val="10"/>
        <rFont val="Aptos"/>
        <family val="2"/>
      </rPr>
      <t>bib cock</t>
    </r>
    <r>
      <rPr>
        <sz val="10"/>
        <rFont val="Aptos"/>
        <family val="2"/>
      </rPr>
      <t>s of approved make, 15mm dia.</t>
    </r>
  </si>
  <si>
    <r>
      <t xml:space="preserve">P/F. approved make heavy duty </t>
    </r>
    <r>
      <rPr>
        <b/>
        <sz val="10"/>
        <rFont val="Aptos"/>
        <family val="2"/>
      </rPr>
      <t>stop cocks</t>
    </r>
    <r>
      <rPr>
        <sz val="10"/>
        <rFont val="Aptos"/>
        <family val="2"/>
      </rPr>
      <t>, 20mm dia.</t>
    </r>
  </si>
  <si>
    <r>
      <t xml:space="preserve">P/F. approved make heavy duty C.P.  </t>
    </r>
    <r>
      <rPr>
        <b/>
        <sz val="10"/>
        <rFont val="Aptos"/>
        <family val="2"/>
      </rPr>
      <t xml:space="preserve">Wall mixture </t>
    </r>
    <r>
      <rPr>
        <sz val="10"/>
        <rFont val="Aptos"/>
        <family val="2"/>
      </rPr>
      <t>with necessary accessories.</t>
    </r>
  </si>
  <si>
    <r>
      <t xml:space="preserve">P/F. approved make heavy duty C.P. </t>
    </r>
    <r>
      <rPr>
        <b/>
        <sz val="10"/>
        <rFont val="Aptos"/>
        <family val="2"/>
      </rPr>
      <t>Shower rose</t>
    </r>
    <r>
      <rPr>
        <sz val="10"/>
        <rFont val="Aptos"/>
        <family val="2"/>
      </rPr>
      <t xml:space="preserve"> with shower arm, necessary accessories.</t>
    </r>
  </si>
  <si>
    <r>
      <t xml:space="preserve">P/F. I.S.I. Approved make, </t>
    </r>
    <r>
      <rPr>
        <b/>
        <sz val="10"/>
        <rFont val="Aptos"/>
        <family val="2"/>
      </rPr>
      <t>UPVC heavy duty ball valves,</t>
    </r>
    <r>
      <rPr>
        <sz val="10"/>
        <rFont val="Aptos"/>
        <family val="2"/>
      </rPr>
      <t xml:space="preserve"> fixing in the water supply lines with necessary plumbers gum etc complete.</t>
    </r>
  </si>
  <si>
    <r>
      <t xml:space="preserve">P/F. heavy duty, high pressure </t>
    </r>
    <r>
      <rPr>
        <b/>
        <sz val="10"/>
        <rFont val="Aptos"/>
        <family val="2"/>
      </rPr>
      <t>c.p. piller cock</t>
    </r>
    <r>
      <rPr>
        <sz val="10"/>
        <rFont val="Aptos"/>
        <family val="2"/>
      </rPr>
      <t>s of approved make, 15mm dia. Long neck</t>
    </r>
  </si>
  <si>
    <r>
      <t>P/F.</t>
    </r>
    <r>
      <rPr>
        <b/>
        <sz val="10"/>
        <rFont val="Aptos"/>
        <family val="2"/>
      </rPr>
      <t xml:space="preserve"> rigid PVC soil pipes</t>
    </r>
    <r>
      <rPr>
        <sz val="10"/>
        <rFont val="Aptos"/>
        <family val="2"/>
      </rPr>
      <t xml:space="preserve"> of I.s. approved make with gum joints including cost of specials such as door bends, bends, Y, T, door T, reducers etc. as required, making wall or foundation bores &amp; redoing, earthwork excavation &amp; refilling, water testing etc. complete as per instructions.</t>
    </r>
  </si>
  <si>
    <r>
      <t xml:space="preserve">Providing, fixing,  testing and commissioning of </t>
    </r>
    <r>
      <rPr>
        <b/>
        <sz val="10"/>
        <rFont val="Aptos"/>
        <family val="2"/>
      </rPr>
      <t>Silencio pipe</t>
    </r>
    <r>
      <rPr>
        <sz val="10"/>
        <rFont val="Aptos"/>
        <family val="2"/>
      </rPr>
      <t xml:space="preserve"> high density low noise system soil, waste and vent pipe self fit / pasting type including all fittings, like Bends, Tees, Elbows, Collars, junction, inspection doors, cowls, offsets, access pipes, jointing with solvent cement followed by application of leak proof adhesive like FRP paste &amp; laid on floors inside the toilets and pantry to the required slope , complete.</t>
    </r>
  </si>
  <si>
    <r>
      <t xml:space="preserve">Providing and laying </t>
    </r>
    <r>
      <rPr>
        <b/>
        <sz val="10"/>
        <rFont val="Aptos"/>
        <family val="2"/>
      </rPr>
      <t xml:space="preserve"> Eco drain pipes</t>
    </r>
    <r>
      <rPr>
        <sz val="10"/>
        <rFont val="Aptos"/>
        <family val="2"/>
      </rPr>
      <t xml:space="preserve"> (Supreme or equlenta) with necessary specials like bends, wooden plugs including Laying in position PCC M7.5  20mm and down size graded granite metal, machine mixed concrete laid in layers not exceeding 15 cms thick, well compacted, scaffolding including  cost of materials, labour charges, HOM of machinery, curing complete as per specifications etc., as per directions. </t>
    </r>
  </si>
  <si>
    <r>
      <t>P/F. 150 X 150 mm salt glazed stone ware</t>
    </r>
    <r>
      <rPr>
        <b/>
        <sz val="10"/>
        <rFont val="Aptos"/>
        <family val="2"/>
      </rPr>
      <t xml:space="preserve"> gully trap</t>
    </r>
    <r>
      <rPr>
        <sz val="10"/>
        <rFont val="Aptos"/>
        <family val="2"/>
      </rPr>
      <t xml:space="preserve"> fixed with c.c. 1:2:4 in brick chamber including p/f. C.I. Lid with grating painted with bitumenous paint, cost of brick masonry, plastering etc. complete.</t>
    </r>
  </si>
  <si>
    <r>
      <t xml:space="preserve">P/C. </t>
    </r>
    <r>
      <rPr>
        <b/>
        <sz val="10"/>
        <rFont val="Aptos"/>
        <family val="2"/>
      </rPr>
      <t>Inspection chambers</t>
    </r>
    <r>
      <rPr>
        <sz val="10"/>
        <rFont val="Aptos"/>
        <family val="2"/>
      </rPr>
      <t>, using approved quality burnt bricks in c.m. 1:4, 230 mm thick walls built over 100 mm thick bed of P.C.C. 1:3:8, channelling smooth finish, waterproof plastering in c.m. 1:3  15 mm thick (Fosroc Conplast WP90 powder waterproof compound (1Kg/Bag of cement)) . The chamber covers shall be of heavy duty M.S. with frame fixed flush with the paving level in c.c. 1:2:4 excluding cost of m.s. chamber cover.</t>
    </r>
  </si>
  <si>
    <r>
      <t xml:space="preserve">  --do-- for </t>
    </r>
    <r>
      <rPr>
        <b/>
        <sz val="10"/>
        <rFont val="Aptos"/>
        <family val="2"/>
      </rPr>
      <t>screen chambers</t>
    </r>
    <r>
      <rPr>
        <sz val="10"/>
        <rFont val="Aptos"/>
        <family val="2"/>
      </rPr>
      <t xml:space="preserve"> with 2 mm thk SS perforated 316 grade strainer as per details.</t>
    </r>
  </si>
  <si>
    <r>
      <t xml:space="preserve">Steel work welded in built up sections/ framed work, including cutting, hoisting, fixing in position and applying a priming coat of approved steel primer using structural steel etc. as required. In gratings, frames, guard bar, ladder, railings, brackets, gates and similar works For </t>
    </r>
    <r>
      <rPr>
        <b/>
        <sz val="10"/>
        <rFont val="Aptos"/>
        <family val="2"/>
      </rPr>
      <t>M.S Chamber COVERS</t>
    </r>
  </si>
  <si>
    <r>
      <t xml:space="preserve">Providing and fixing 1.27 mm thk Stainless Steel 304 grade linier </t>
    </r>
    <r>
      <rPr>
        <b/>
        <sz val="10"/>
        <rFont val="Aptos"/>
        <family val="2"/>
      </rPr>
      <t>Kitchen Drain</t>
    </r>
    <r>
      <rPr>
        <sz val="10"/>
        <rFont val="Aptos"/>
        <family val="2"/>
      </rPr>
      <t xml:space="preserve"> 200 X200mm (clear channel size) of size fixing in flooring required slope with SS 304 grade grating / removable cover  made out of 12 x 5 mm  SS flat at dist of 75 x 25 mm as per details.</t>
    </r>
  </si>
  <si>
    <r>
      <t xml:space="preserve">Providing and fixing stainless steel </t>
    </r>
    <r>
      <rPr>
        <b/>
        <sz val="10"/>
        <rFont val="Aptos"/>
        <family val="2"/>
      </rPr>
      <t>kitchen sink</t>
    </r>
    <r>
      <rPr>
        <sz val="10"/>
        <rFont val="Aptos"/>
        <family val="2"/>
      </rPr>
      <t xml:space="preserve"> (785X535X254mmatin finish) Nirali or Equivalent make.</t>
    </r>
  </si>
  <si>
    <r>
      <t xml:space="preserve">P/F. porcelain </t>
    </r>
    <r>
      <rPr>
        <b/>
        <sz val="10"/>
        <rFont val="Aptos"/>
        <family val="2"/>
      </rPr>
      <t>soap tray</t>
    </r>
    <r>
      <rPr>
        <sz val="10"/>
        <rFont val="Aptos"/>
        <family val="2"/>
      </rPr>
      <t xml:space="preserve"> of approved make &amp; matching colour to the ceramict tiles, 200mm X 100mm in size, mounted flush with the tiling as per directions.</t>
    </r>
  </si>
  <si>
    <r>
      <t xml:space="preserve">Providing &amp; fitting 5000 litres capacity triple layer </t>
    </r>
    <r>
      <rPr>
        <b/>
        <sz val="10"/>
        <rFont val="Aptos"/>
        <family val="2"/>
      </rPr>
      <t>overhead water tank</t>
    </r>
    <r>
      <rPr>
        <sz val="10"/>
        <rFont val="Aptos"/>
        <family val="2"/>
      </rPr>
      <t xml:space="preserve"> from reputed manufacuterers including construction of brick platform making necessary pipe connection etc., complete.</t>
    </r>
  </si>
  <si>
    <r>
      <t xml:space="preserve">P/ F. 20mm th. m/c  &amp; Mirrior polished granite slab counter for wash basins/ S.S.Sinks / cooking </t>
    </r>
    <r>
      <rPr>
        <b/>
        <sz val="10"/>
        <rFont val="Aptos"/>
        <family val="2"/>
      </rPr>
      <t xml:space="preserve">Kitchen platform </t>
    </r>
    <r>
      <rPr>
        <sz val="10"/>
        <rFont val="Aptos"/>
        <family val="2"/>
      </rPr>
      <t>&amp; any other such works, edges rounded &amp; miror polished with 25mm th. Kota support works as per details.</t>
    </r>
  </si>
  <si>
    <r>
      <t xml:space="preserve">Providing and fixing </t>
    </r>
    <r>
      <rPr>
        <b/>
        <sz val="10"/>
        <rFont val="Aptos"/>
        <family val="2"/>
      </rPr>
      <t>water meter</t>
    </r>
    <r>
      <rPr>
        <sz val="10"/>
        <rFont val="Aptos"/>
        <family val="2"/>
      </rPr>
      <t xml:space="preserve"> with strainer, stop cock, jam nut, socket in G.I pipe line including cutting and threading the pipe and making long screws including cost of all materials, labour, HOM of equipments and testing complete as per specifications.Specification No.KBS 13.2.19/13.16</t>
    </r>
  </si>
  <si>
    <r>
      <t>Providing and fixing</t>
    </r>
    <r>
      <rPr>
        <b/>
        <sz val="10"/>
        <rFont val="Aptos"/>
        <family val="2"/>
      </rPr>
      <t xml:space="preserve"> 3 H.P  submersible pumpset</t>
    </r>
    <r>
      <rPr>
        <sz val="10"/>
        <rFont val="Aptos"/>
        <family val="2"/>
      </rPr>
      <t xml:space="preserve"> with standby of reputed, approved make, size 65mm suction and 65mm delivery, including cost of starter, suction pipe, electrical cable &amp; other accesories with required suitable electrical cables, all materials, labour charges, HOM of equipments and testing complete as per specifications.</t>
    </r>
  </si>
  <si>
    <r>
      <t xml:space="preserve">Providing &amp; fixing of electronic </t>
    </r>
    <r>
      <rPr>
        <b/>
        <sz val="10"/>
        <rFont val="Aptos"/>
        <family val="2"/>
      </rPr>
      <t>water level sensing control system</t>
    </r>
    <r>
      <rPr>
        <sz val="10"/>
        <rFont val="Aptos"/>
        <family val="2"/>
      </rPr>
      <t xml:space="preserve"> shall be furnished with continously monitoring &amp; controlling normal water level and low water level. The controller shall incorporate up to two proximity sensors and shall feature one solenoid valve for filling .The controller shall have the ability to trigger an alarm notification or interrupt the power to the circulation pump during a low water condition.</t>
    </r>
  </si>
  <si>
    <r>
      <t xml:space="preserve">Providing &amp; fixing </t>
    </r>
    <r>
      <rPr>
        <b/>
        <sz val="10"/>
        <rFont val="Aptos"/>
        <family val="2"/>
      </rPr>
      <t>S.S. Handwash trough 450mm wide</t>
    </r>
    <r>
      <rPr>
        <sz val="10"/>
        <rFont val="Aptos"/>
        <family val="2"/>
      </rPr>
      <t xml:space="preserve"> made out of 304 grade, 1.00mm thick s.s. sheets with waste connections etc  complete as per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</si>
</sst>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 #,##0.00_ ;_ * \-#,##0.00_ ;_ * &quot;-&quot;??_ ;_ @_ "/>
    <numFmt numFmtId="164" formatCode="_(* #,##0.00_);_(* \(#,##0.00\);_(* &quot;-&quot;??_);_(@_)"/>
    <numFmt numFmtId="165" formatCode="0.0"/>
    <numFmt numFmtId="166" formatCode="#,##0.0_);\(#,##0.0\)"/>
    <numFmt numFmtId="167" formatCode="#,##0.0;\-#,##0.0"/>
    <numFmt numFmtId="168" formatCode="0000"/>
    <numFmt numFmtId="169" formatCode="m\.d\.yy;@"/>
    <numFmt numFmtId="170" formatCode="0.000"/>
    <numFmt numFmtId="171" formatCode="yy\.m\.d;@"/>
  </numFmts>
  <fonts count="25">
    <font>
      <sz val="10"/>
      <color theme="1"/>
      <name val="Arial Narrow"/>
      <family val="2"/>
    </font>
    <font>
      <sz val="11"/>
      <color theme="1"/>
      <name val="Calibri"/>
      <family val="2"/>
      <scheme val="minor"/>
    </font>
    <font>
      <sz val="11"/>
      <color theme="1"/>
      <name val="Calibri"/>
      <family val="2"/>
      <scheme val="minor"/>
    </font>
    <font>
      <sz val="10"/>
      <name val="Arial Narrow"/>
      <family val="2"/>
    </font>
    <font>
      <b/>
      <u/>
      <sz val="10"/>
      <name val="Arial Narrow"/>
      <family val="2"/>
    </font>
    <font>
      <b/>
      <sz val="10"/>
      <name val="Arial Narrow"/>
      <family val="2"/>
    </font>
    <font>
      <b/>
      <i/>
      <u/>
      <sz val="14"/>
      <name val="Arial Narrow"/>
      <family val="2"/>
    </font>
    <font>
      <b/>
      <i/>
      <sz val="14"/>
      <name val="Arial Narrow"/>
      <family val="2"/>
    </font>
    <font>
      <sz val="14"/>
      <name val="Arial Narrow"/>
      <family val="2"/>
    </font>
    <font>
      <b/>
      <sz val="14"/>
      <name val="Arial Narrow"/>
      <family val="2"/>
    </font>
    <font>
      <sz val="12"/>
      <name val="Arial Narrow"/>
      <family val="2"/>
    </font>
    <font>
      <sz val="10"/>
      <name val="Arial"/>
      <family val="2"/>
    </font>
    <font>
      <sz val="10"/>
      <color rgb="FFFF0000"/>
      <name val="Arial Narrow"/>
      <family val="2"/>
    </font>
    <font>
      <sz val="14"/>
      <name val="Calibri"/>
      <family val="2"/>
      <scheme val="minor"/>
    </font>
    <font>
      <sz val="10"/>
      <name val="Calibri"/>
      <family val="2"/>
      <scheme val="minor"/>
    </font>
    <font>
      <sz val="11"/>
      <name val="Calibri"/>
      <family val="2"/>
      <scheme val="minor"/>
    </font>
    <font>
      <sz val="10"/>
      <color theme="1"/>
      <name val="Arial Narrow"/>
      <family val="2"/>
    </font>
    <font>
      <b/>
      <sz val="12"/>
      <name val="Arial Narrow"/>
      <family val="2"/>
    </font>
    <font>
      <sz val="8"/>
      <name val="Arial Narrow"/>
      <family val="2"/>
    </font>
    <font>
      <sz val="10"/>
      <color rgb="FF000000"/>
      <name val="Arial Narrow"/>
      <family val="2"/>
    </font>
    <font>
      <b/>
      <sz val="10"/>
      <color rgb="FF000000"/>
      <name val="Arial Narrow"/>
      <family val="2"/>
    </font>
    <font>
      <sz val="10"/>
      <color theme="5"/>
      <name val="Arial Narrow"/>
      <family val="2"/>
    </font>
    <font>
      <b/>
      <sz val="10"/>
      <color theme="1"/>
      <name val="Arial Narrow"/>
      <family val="2"/>
    </font>
    <font>
      <sz val="10"/>
      <name val="Aptos"/>
      <family val="2"/>
    </font>
    <font>
      <b/>
      <sz val="10"/>
      <name val="Aptos"/>
      <family val="2"/>
    </font>
  </fonts>
  <fills count="2">
    <fill>
      <patternFill patternType="none"/>
    </fill>
    <fill>
      <patternFill patternType="gray125"/>
    </fill>
  </fills>
  <borders count="1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0">
    <xf numFmtId="0" fontId="0" fillId="0" borderId="0"/>
    <xf numFmtId="0" fontId="11" fillId="0" borderId="0"/>
    <xf numFmtId="0" fontId="11" fillId="0" borderId="0" applyFont="0" applyFill="0" applyBorder="0" applyAlignment="0" applyProtection="0"/>
    <xf numFmtId="0" fontId="11" fillId="0" borderId="0"/>
    <xf numFmtId="0" fontId="2" fillId="0" borderId="0"/>
    <xf numFmtId="0" fontId="11" fillId="0" borderId="0"/>
    <xf numFmtId="0" fontId="1" fillId="0" borderId="0"/>
    <xf numFmtId="43" fontId="1" fillId="0" borderId="0" applyFont="0" applyFill="0" applyBorder="0" applyAlignment="0" applyProtection="0"/>
    <xf numFmtId="0" fontId="11" fillId="0" borderId="0"/>
    <xf numFmtId="164" fontId="16" fillId="0" borderId="0" applyFont="0" applyFill="0" applyBorder="0" applyAlignment="0" applyProtection="0"/>
  </cellStyleXfs>
  <cellXfs count="139">
    <xf numFmtId="0" fontId="0" fillId="0" borderId="0" xfId="0"/>
    <xf numFmtId="0" fontId="3" fillId="0" borderId="0" xfId="0" applyFont="1" applyAlignment="1">
      <alignment vertical="top"/>
    </xf>
    <xf numFmtId="0" fontId="3" fillId="0" borderId="0" xfId="0" applyFont="1"/>
    <xf numFmtId="0" fontId="5" fillId="0" borderId="0" xfId="0" applyFont="1" applyAlignment="1">
      <alignment horizontal="center" vertical="center"/>
    </xf>
    <xf numFmtId="0" fontId="3" fillId="0" borderId="0" xfId="0" applyFont="1" applyAlignment="1">
      <alignment horizontal="justify" vertical="top" wrapText="1"/>
    </xf>
    <xf numFmtId="0" fontId="3" fillId="0" borderId="0" xfId="0" applyFont="1" applyAlignment="1">
      <alignment horizontal="center"/>
    </xf>
    <xf numFmtId="0" fontId="3" fillId="0" borderId="0" xfId="0" applyFont="1" applyAlignment="1">
      <alignment horizontal="justify" vertical="top"/>
    </xf>
    <xf numFmtId="165" fontId="3" fillId="0" borderId="0" xfId="0" applyNumberFormat="1" applyFont="1" applyAlignment="1">
      <alignment horizontal="left" vertical="top"/>
    </xf>
    <xf numFmtId="2" fontId="3" fillId="0" borderId="0" xfId="0" applyNumberFormat="1" applyFont="1" applyAlignment="1">
      <alignment horizontal="right" vertical="top"/>
    </xf>
    <xf numFmtId="0" fontId="3" fillId="0" borderId="0" xfId="0" applyFont="1" applyAlignment="1">
      <alignment horizontal="center" vertical="top"/>
    </xf>
    <xf numFmtId="165" fontId="3" fillId="0" borderId="0" xfId="0" applyNumberFormat="1" applyFont="1" applyAlignment="1">
      <alignment horizontal="right" vertical="top"/>
    </xf>
    <xf numFmtId="2" fontId="3" fillId="0" borderId="0" xfId="0" applyNumberFormat="1" applyFont="1" applyAlignment="1">
      <alignment horizontal="center"/>
    </xf>
    <xf numFmtId="0" fontId="10" fillId="0" borderId="0" xfId="0" applyFont="1"/>
    <xf numFmtId="0" fontId="3" fillId="0" borderId="0" xfId="0" applyFont="1" applyAlignment="1">
      <alignment horizontal="left" vertical="top"/>
    </xf>
    <xf numFmtId="0" fontId="3" fillId="0" borderId="0" xfId="0" applyFont="1" applyAlignment="1">
      <alignment horizontal="justify"/>
    </xf>
    <xf numFmtId="0" fontId="3" fillId="0" borderId="0" xfId="0" applyFont="1" applyAlignment="1">
      <alignment horizontal="right" vertical="top"/>
    </xf>
    <xf numFmtId="2" fontId="3" fillId="0" borderId="0" xfId="0" applyNumberFormat="1" applyFont="1" applyAlignment="1">
      <alignment horizontal="justify" vertical="top"/>
    </xf>
    <xf numFmtId="165" fontId="3" fillId="0" borderId="0" xfId="0" applyNumberFormat="1" applyFont="1" applyAlignment="1">
      <alignment horizontal="center" vertical="top"/>
    </xf>
    <xf numFmtId="0" fontId="15" fillId="0" borderId="0" xfId="0" applyFont="1"/>
    <xf numFmtId="167" fontId="3" fillId="0" borderId="0" xfId="6" applyNumberFormat="1" applyFont="1" applyAlignment="1">
      <alignment horizontal="center" vertical="top" wrapText="1"/>
    </xf>
    <xf numFmtId="37" fontId="3" fillId="0" borderId="0" xfId="6" applyNumberFormat="1" applyFont="1" applyAlignment="1">
      <alignment horizontal="center" vertical="top" wrapText="1"/>
    </xf>
    <xf numFmtId="4" fontId="3" fillId="0" borderId="0" xfId="0" applyNumberFormat="1" applyFont="1" applyAlignment="1">
      <alignment vertical="top"/>
    </xf>
    <xf numFmtId="2" fontId="5" fillId="0" borderId="3" xfId="5" applyNumberFormat="1" applyFont="1" applyBorder="1" applyAlignment="1">
      <alignment horizontal="center"/>
    </xf>
    <xf numFmtId="0" fontId="5" fillId="0" borderId="3" xfId="5" applyFont="1" applyBorder="1" applyAlignment="1">
      <alignment horizontal="center"/>
    </xf>
    <xf numFmtId="2" fontId="3" fillId="0" borderId="0" xfId="5" applyNumberFormat="1" applyFont="1" applyAlignment="1">
      <alignment horizontal="center"/>
    </xf>
    <xf numFmtId="0" fontId="3" fillId="0" borderId="0" xfId="5" applyFont="1" applyAlignment="1">
      <alignment horizontal="center"/>
    </xf>
    <xf numFmtId="0" fontId="3" fillId="0" borderId="1" xfId="0" applyFont="1" applyBorder="1" applyAlignment="1">
      <alignment horizontal="center"/>
    </xf>
    <xf numFmtId="2" fontId="3" fillId="0" borderId="0" xfId="0" applyNumberFormat="1" applyFont="1" applyAlignment="1">
      <alignment horizontal="center" vertical="top"/>
    </xf>
    <xf numFmtId="165" fontId="3" fillId="0" borderId="0" xfId="0" applyNumberFormat="1" applyFont="1" applyAlignment="1">
      <alignment horizontal="right"/>
    </xf>
    <xf numFmtId="166" fontId="3" fillId="0" borderId="0" xfId="6" applyNumberFormat="1" applyFont="1" applyAlignment="1">
      <alignment horizontal="justify" vertical="top" wrapText="1"/>
    </xf>
    <xf numFmtId="0" fontId="5" fillId="0" borderId="3" xfId="0" applyFont="1" applyBorder="1" applyAlignment="1">
      <alignment horizontal="center"/>
    </xf>
    <xf numFmtId="165" fontId="3" fillId="0" borderId="0" xfId="0" applyNumberFormat="1" applyFont="1" applyAlignment="1">
      <alignment horizontal="left"/>
    </xf>
    <xf numFmtId="0" fontId="3" fillId="0" borderId="0" xfId="0" applyFont="1" applyAlignment="1">
      <alignment horizontal="left"/>
    </xf>
    <xf numFmtId="0" fontId="3" fillId="0" borderId="0" xfId="0" applyFont="1" applyAlignment="1">
      <alignment horizontal="right"/>
    </xf>
    <xf numFmtId="164" fontId="3" fillId="0" borderId="0" xfId="9" applyFont="1" applyFill="1" applyBorder="1" applyAlignment="1">
      <alignment horizontal="right"/>
    </xf>
    <xf numFmtId="0" fontId="3" fillId="0" borderId="2" xfId="0" applyFont="1" applyBorder="1" applyAlignment="1">
      <alignment horizontal="center"/>
    </xf>
    <xf numFmtId="0" fontId="3" fillId="0" borderId="0" xfId="0" applyFont="1" applyAlignment="1">
      <alignment vertical="top" wrapText="1"/>
    </xf>
    <xf numFmtId="0" fontId="5" fillId="0" borderId="0" xfId="0" applyFont="1" applyAlignment="1">
      <alignment horizontal="right" vertical="top"/>
    </xf>
    <xf numFmtId="4" fontId="5" fillId="0" borderId="0" xfId="0" applyNumberFormat="1" applyFont="1" applyAlignment="1">
      <alignment vertical="top"/>
    </xf>
    <xf numFmtId="2" fontId="3" fillId="0" borderId="0" xfId="0" applyNumberFormat="1" applyFont="1" applyAlignment="1">
      <alignment horizontal="left"/>
    </xf>
    <xf numFmtId="0" fontId="5" fillId="0" borderId="7" xfId="0" applyFont="1" applyBorder="1" applyAlignment="1">
      <alignment horizontal="center" vertical="top" wrapText="1"/>
    </xf>
    <xf numFmtId="0" fontId="5" fillId="0" borderId="7" xfId="0" applyFont="1" applyBorder="1" applyAlignment="1">
      <alignment horizontal="left" vertical="top" wrapText="1" indent="2"/>
    </xf>
    <xf numFmtId="0" fontId="5" fillId="0" borderId="7" xfId="0" applyFont="1" applyBorder="1" applyAlignment="1">
      <alignment horizontal="left" vertical="top" wrapText="1" indent="1"/>
    </xf>
    <xf numFmtId="0" fontId="5" fillId="0" borderId="7" xfId="0" applyFont="1" applyBorder="1" applyAlignment="1">
      <alignment horizontal="left" vertical="top" wrapText="1"/>
    </xf>
    <xf numFmtId="0" fontId="19" fillId="0" borderId="8" xfId="0" applyFont="1" applyBorder="1" applyAlignment="1">
      <alignment horizontal="left" wrapText="1"/>
    </xf>
    <xf numFmtId="0" fontId="3" fillId="0" borderId="8" xfId="0" applyFont="1" applyBorder="1" applyAlignment="1">
      <alignment horizontal="left" vertical="top" wrapText="1"/>
    </xf>
    <xf numFmtId="0" fontId="19" fillId="0" borderId="9" xfId="0" applyFont="1" applyBorder="1" applyAlignment="1">
      <alignment horizontal="left" wrapText="1"/>
    </xf>
    <xf numFmtId="0" fontId="3" fillId="0" borderId="9" xfId="0" applyFont="1" applyBorder="1" applyAlignment="1">
      <alignment horizontal="left" vertical="top" wrapText="1"/>
    </xf>
    <xf numFmtId="1" fontId="19" fillId="0" borderId="9" xfId="0" applyNumberFormat="1" applyFont="1" applyBorder="1" applyAlignment="1">
      <alignment horizontal="left" vertical="top" shrinkToFit="1"/>
    </xf>
    <xf numFmtId="0" fontId="3" fillId="0" borderId="9" xfId="0" applyFont="1" applyBorder="1" applyAlignment="1">
      <alignment horizontal="center" vertical="top" wrapText="1"/>
    </xf>
    <xf numFmtId="2" fontId="19" fillId="0" borderId="9" xfId="0" applyNumberFormat="1" applyFont="1" applyBorder="1" applyAlignment="1">
      <alignment horizontal="right" vertical="top" shrinkToFit="1"/>
    </xf>
    <xf numFmtId="168" fontId="19" fillId="0" borderId="9" xfId="0" applyNumberFormat="1" applyFont="1" applyBorder="1" applyAlignment="1">
      <alignment horizontal="left" vertical="top" shrinkToFit="1"/>
    </xf>
    <xf numFmtId="0" fontId="19" fillId="0" borderId="10" xfId="0" applyFont="1" applyBorder="1" applyAlignment="1">
      <alignment horizontal="left" wrapText="1"/>
    </xf>
    <xf numFmtId="0" fontId="3" fillId="0" borderId="10" xfId="0" applyFont="1" applyBorder="1" applyAlignment="1">
      <alignment horizontal="left" vertical="top" wrapText="1"/>
    </xf>
    <xf numFmtId="2" fontId="19" fillId="0" borderId="11" xfId="0" applyNumberFormat="1" applyFont="1" applyBorder="1" applyAlignment="1">
      <alignment horizontal="right" vertical="top" shrinkToFit="1"/>
    </xf>
    <xf numFmtId="0" fontId="3" fillId="0" borderId="9" xfId="0" applyFont="1" applyBorder="1" applyAlignment="1">
      <alignment horizontal="justify" vertical="top" wrapText="1"/>
    </xf>
    <xf numFmtId="2" fontId="20" fillId="0" borderId="10" xfId="0" applyNumberFormat="1" applyFont="1" applyBorder="1" applyAlignment="1">
      <alignment horizontal="right" vertical="top" shrinkToFit="1"/>
    </xf>
    <xf numFmtId="0" fontId="5" fillId="0" borderId="0" xfId="0" applyFont="1" applyAlignment="1">
      <alignment vertical="top" wrapText="1"/>
    </xf>
    <xf numFmtId="0" fontId="3" fillId="0" borderId="8" xfId="0" applyFont="1" applyBorder="1" applyAlignment="1">
      <alignment horizontal="left" wrapText="1"/>
    </xf>
    <xf numFmtId="1" fontId="3" fillId="0" borderId="9" xfId="0" applyNumberFormat="1" applyFont="1" applyBorder="1" applyAlignment="1">
      <alignment horizontal="left" vertical="top" shrinkToFit="1"/>
    </xf>
    <xf numFmtId="2" fontId="3" fillId="0" borderId="9" xfId="0" applyNumberFormat="1" applyFont="1" applyBorder="1" applyAlignment="1">
      <alignment horizontal="right" vertical="top" shrinkToFit="1"/>
    </xf>
    <xf numFmtId="2" fontId="3" fillId="0" borderId="4" xfId="0" applyNumberFormat="1" applyFont="1" applyBorder="1" applyAlignment="1">
      <alignment horizontal="right" vertical="top"/>
    </xf>
    <xf numFmtId="0" fontId="3" fillId="0" borderId="9" xfId="0" applyFont="1" applyBorder="1" applyAlignment="1">
      <alignment horizontal="left" wrapText="1"/>
    </xf>
    <xf numFmtId="169" fontId="3" fillId="0" borderId="9" xfId="0" applyNumberFormat="1" applyFont="1" applyBorder="1" applyAlignment="1">
      <alignment horizontal="left" vertical="top" shrinkToFit="1"/>
    </xf>
    <xf numFmtId="170" fontId="3" fillId="0" borderId="9" xfId="0" applyNumberFormat="1" applyFont="1" applyBorder="1" applyAlignment="1">
      <alignment horizontal="right" vertical="top" shrinkToFit="1"/>
    </xf>
    <xf numFmtId="171" fontId="3" fillId="0" borderId="9" xfId="0" applyNumberFormat="1" applyFont="1" applyBorder="1" applyAlignment="1">
      <alignment horizontal="left" vertical="top" shrinkToFit="1"/>
    </xf>
    <xf numFmtId="2" fontId="3" fillId="0" borderId="11" xfId="0" applyNumberFormat="1" applyFont="1" applyBorder="1" applyAlignment="1">
      <alignment horizontal="right" vertical="top" shrinkToFit="1"/>
    </xf>
    <xf numFmtId="0" fontId="3" fillId="0" borderId="10" xfId="0" applyFont="1" applyBorder="1" applyAlignment="1">
      <alignment horizontal="left" wrapText="1"/>
    </xf>
    <xf numFmtId="2" fontId="5" fillId="0" borderId="10" xfId="0" applyNumberFormat="1" applyFont="1" applyBorder="1" applyAlignment="1">
      <alignment horizontal="right" vertical="top" shrinkToFit="1"/>
    </xf>
    <xf numFmtId="0" fontId="5" fillId="0" borderId="0" xfId="0" applyFont="1" applyAlignment="1">
      <alignment horizontal="justify"/>
    </xf>
    <xf numFmtId="168" fontId="3" fillId="0" borderId="9" xfId="0" applyNumberFormat="1" applyFont="1" applyBorder="1" applyAlignment="1">
      <alignment horizontal="left" vertical="top" shrinkToFit="1"/>
    </xf>
    <xf numFmtId="2" fontId="3" fillId="0" borderId="12" xfId="0" applyNumberFormat="1" applyFont="1" applyBorder="1" applyAlignment="1">
      <alignment horizontal="right" vertical="top"/>
    </xf>
    <xf numFmtId="0" fontId="5" fillId="0" borderId="0" xfId="0" applyFont="1"/>
    <xf numFmtId="169" fontId="19" fillId="0" borderId="9" xfId="0" applyNumberFormat="1" applyFont="1" applyBorder="1" applyAlignment="1">
      <alignment horizontal="left" vertical="top" shrinkToFit="1"/>
    </xf>
    <xf numFmtId="171" fontId="19" fillId="0" borderId="9" xfId="0" applyNumberFormat="1" applyFont="1" applyBorder="1" applyAlignment="1">
      <alignment horizontal="left" vertical="top" shrinkToFit="1"/>
    </xf>
    <xf numFmtId="165" fontId="19" fillId="0" borderId="9" xfId="0" applyNumberFormat="1" applyFont="1" applyBorder="1" applyAlignment="1">
      <alignment horizontal="left" vertical="top" shrinkToFit="1"/>
    </xf>
    <xf numFmtId="0" fontId="5" fillId="0" borderId="7" xfId="0" applyFont="1" applyBorder="1" applyAlignment="1">
      <alignment horizontal="justify" vertical="top" wrapText="1"/>
    </xf>
    <xf numFmtId="0" fontId="3" fillId="0" borderId="9" xfId="0" applyFont="1" applyBorder="1" applyAlignment="1">
      <alignment vertical="top" wrapText="1"/>
    </xf>
    <xf numFmtId="0" fontId="5" fillId="0" borderId="0" xfId="0" applyFont="1" applyAlignment="1">
      <alignment horizontal="left" vertical="top" wrapText="1"/>
    </xf>
    <xf numFmtId="0" fontId="3" fillId="0" borderId="13" xfId="0" applyFont="1" applyBorder="1"/>
    <xf numFmtId="0" fontId="3" fillId="0" borderId="9" xfId="0" applyFont="1" applyBorder="1" applyAlignment="1">
      <alignment horizontal="center" wrapText="1"/>
    </xf>
    <xf numFmtId="0" fontId="3" fillId="0" borderId="9" xfId="0" applyFont="1" applyBorder="1" applyAlignment="1">
      <alignment horizontal="right" wrapText="1"/>
    </xf>
    <xf numFmtId="2" fontId="3" fillId="0" borderId="9" xfId="0" applyNumberFormat="1" applyFont="1" applyBorder="1" applyAlignment="1">
      <alignment horizontal="right" wrapText="1"/>
    </xf>
    <xf numFmtId="0" fontId="21" fillId="0" borderId="0" xfId="0" applyFont="1" applyAlignment="1">
      <alignment horizontal="center"/>
    </xf>
    <xf numFmtId="0" fontId="4" fillId="0" borderId="0" xfId="0" applyFont="1" applyAlignment="1">
      <alignment vertical="top"/>
    </xf>
    <xf numFmtId="0" fontId="3" fillId="0" borderId="0" xfId="0" applyFont="1" applyAlignment="1">
      <alignment horizontal="justify" vertical="center"/>
    </xf>
    <xf numFmtId="0" fontId="22" fillId="0" borderId="0" xfId="0" applyFont="1" applyAlignment="1">
      <alignment wrapText="1"/>
    </xf>
    <xf numFmtId="0" fontId="0" fillId="0" borderId="0" xfId="0" applyAlignment="1">
      <alignment horizontal="center"/>
    </xf>
    <xf numFmtId="0" fontId="0" fillId="0" borderId="0" xfId="0" applyAlignment="1">
      <alignment vertical="center"/>
    </xf>
    <xf numFmtId="0" fontId="3" fillId="0" borderId="0" xfId="0" applyFont="1" applyAlignment="1">
      <alignment horizontal="center" vertical="center"/>
    </xf>
    <xf numFmtId="0" fontId="3" fillId="0" borderId="0" xfId="4" applyFont="1" applyAlignment="1">
      <alignment horizontal="center" vertical="center"/>
    </xf>
    <xf numFmtId="0" fontId="13" fillId="0" borderId="0" xfId="4" applyFont="1" applyAlignment="1">
      <alignment horizontal="center" vertical="center"/>
    </xf>
    <xf numFmtId="0" fontId="10" fillId="0" borderId="0" xfId="0" applyFont="1" applyAlignment="1">
      <alignment horizontal="center" vertical="center"/>
    </xf>
    <xf numFmtId="0" fontId="11" fillId="0" borderId="0" xfId="4" applyFont="1" applyAlignment="1">
      <alignment horizontal="center" vertical="center"/>
    </xf>
    <xf numFmtId="0" fontId="14" fillId="0" borderId="0" xfId="4" applyFont="1" applyAlignment="1">
      <alignment horizontal="center" vertical="center"/>
    </xf>
    <xf numFmtId="0" fontId="4" fillId="0" borderId="0" xfId="0" applyFont="1" applyAlignment="1">
      <alignment horizontal="center" vertical="center"/>
    </xf>
    <xf numFmtId="0" fontId="18" fillId="0" borderId="2" xfId="0" applyFont="1" applyBorder="1" applyAlignment="1">
      <alignment horizontal="center" vertical="center"/>
    </xf>
    <xf numFmtId="2" fontId="3" fillId="0" borderId="0" xfId="0" applyNumberFormat="1" applyFont="1" applyAlignment="1">
      <alignment horizontal="center" vertical="center"/>
    </xf>
    <xf numFmtId="37" fontId="3" fillId="0" borderId="0" xfId="6" applyNumberFormat="1" applyFont="1" applyAlignment="1">
      <alignment horizontal="center" vertical="center" wrapText="1"/>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0" xfId="4" applyFont="1" applyAlignment="1">
      <alignment horizontal="left" vertical="center" wrapText="1"/>
    </xf>
    <xf numFmtId="0" fontId="3" fillId="0" borderId="0" xfId="0" quotePrefix="1" applyFont="1" applyAlignment="1">
      <alignment horizontal="left" vertical="center" wrapText="1"/>
    </xf>
    <xf numFmtId="0" fontId="12" fillId="0" borderId="0" xfId="0" applyFont="1" applyAlignment="1">
      <alignment horizontal="left" vertical="center" wrapText="1"/>
    </xf>
    <xf numFmtId="0" fontId="8" fillId="0" borderId="0" xfId="0" applyFont="1" applyAlignment="1">
      <alignment horizontal="left" vertical="center" wrapText="1"/>
    </xf>
    <xf numFmtId="0" fontId="6" fillId="0" borderId="0" xfId="0" applyFont="1" applyAlignment="1">
      <alignment horizontal="left" vertical="center" wrapText="1"/>
    </xf>
    <xf numFmtId="0" fontId="18" fillId="0" borderId="2" xfId="0" applyFont="1" applyBorder="1" applyAlignment="1">
      <alignment horizontal="left" vertical="center" wrapText="1"/>
    </xf>
    <xf numFmtId="0" fontId="5" fillId="0" borderId="0" xfId="0" applyFont="1" applyAlignment="1">
      <alignment horizontal="left" vertical="center" wrapText="1"/>
    </xf>
    <xf numFmtId="0" fontId="3" fillId="0" borderId="0" xfId="0" applyFont="1" applyAlignment="1">
      <alignment horizontal="left" vertical="center" wrapText="1"/>
    </xf>
    <xf numFmtId="0" fontId="5" fillId="0" borderId="3" xfId="0" applyFont="1" applyBorder="1" applyAlignment="1">
      <alignment horizontal="left" vertical="center" wrapText="1"/>
    </xf>
    <xf numFmtId="2" fontId="3" fillId="0" borderId="0" xfId="5" applyNumberFormat="1" applyFont="1" applyAlignment="1">
      <alignment horizontal="left" vertical="center" wrapText="1"/>
    </xf>
    <xf numFmtId="0" fontId="5"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6" xfId="0" applyFont="1" applyBorder="1" applyAlignment="1">
      <alignment horizontal="left" vertical="center" wrapText="1"/>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14" xfId="0" applyFont="1" applyBorder="1" applyAlignment="1">
      <alignment horizontal="left" vertical="center" wrapText="1"/>
    </xf>
    <xf numFmtId="165" fontId="23" fillId="0" borderId="14" xfId="0" applyNumberFormat="1" applyFont="1" applyBorder="1" applyAlignment="1">
      <alignment horizontal="center" vertical="center"/>
    </xf>
    <xf numFmtId="0" fontId="23" fillId="0" borderId="14" xfId="0" applyFont="1" applyBorder="1" applyAlignment="1">
      <alignment horizontal="left" vertical="center" wrapText="1"/>
    </xf>
    <xf numFmtId="0" fontId="23" fillId="0" borderId="14" xfId="0" applyFont="1" applyBorder="1" applyAlignment="1">
      <alignment horizontal="center" vertical="center"/>
    </xf>
    <xf numFmtId="0" fontId="23" fillId="0" borderId="0" xfId="0" applyFont="1" applyAlignment="1">
      <alignment vertical="top"/>
    </xf>
    <xf numFmtId="2" fontId="23" fillId="0" borderId="14" xfId="0" applyNumberFormat="1" applyFont="1" applyBorder="1" applyAlignment="1">
      <alignment horizontal="center" vertical="center"/>
    </xf>
    <xf numFmtId="0" fontId="24" fillId="0" borderId="14" xfId="0" applyFont="1" applyBorder="1" applyAlignment="1">
      <alignment horizontal="left" vertical="center" wrapText="1"/>
    </xf>
    <xf numFmtId="0" fontId="24" fillId="0" borderId="14" xfId="0" applyFont="1" applyBorder="1" applyAlignment="1">
      <alignment horizontal="center" vertical="center"/>
    </xf>
    <xf numFmtId="2" fontId="23" fillId="0" borderId="14" xfId="0" applyNumberFormat="1" applyFont="1" applyBorder="1" applyAlignment="1">
      <alignment horizontal="left" vertical="center" wrapText="1"/>
    </xf>
    <xf numFmtId="2" fontId="23" fillId="0" borderId="0" xfId="0" applyNumberFormat="1" applyFont="1"/>
    <xf numFmtId="2" fontId="23" fillId="0" borderId="0" xfId="0" applyNumberFormat="1" applyFont="1" applyAlignment="1">
      <alignment horizontal="center"/>
    </xf>
    <xf numFmtId="0" fontId="23" fillId="0" borderId="14" xfId="1" applyFont="1" applyBorder="1" applyAlignment="1">
      <alignment horizontal="left" vertical="center" wrapText="1"/>
    </xf>
    <xf numFmtId="2" fontId="23" fillId="0" borderId="0" xfId="0" applyNumberFormat="1" applyFont="1" applyAlignment="1">
      <alignment horizontal="right"/>
    </xf>
    <xf numFmtId="2" fontId="23" fillId="0" borderId="0" xfId="3" applyNumberFormat="1" applyFont="1" applyAlignment="1">
      <alignment horizontal="center"/>
    </xf>
    <xf numFmtId="166" fontId="23" fillId="0" borderId="14" xfId="6" applyNumberFormat="1" applyFont="1" applyBorder="1" applyAlignment="1">
      <alignment horizontal="center" vertical="center"/>
    </xf>
    <xf numFmtId="37" fontId="23" fillId="0" borderId="14" xfId="6" applyNumberFormat="1" applyFont="1" applyBorder="1" applyAlignment="1">
      <alignment horizontal="center" vertical="center"/>
    </xf>
    <xf numFmtId="167" fontId="23" fillId="0" borderId="14" xfId="6" applyNumberFormat="1" applyFont="1" applyBorder="1" applyAlignment="1">
      <alignment horizontal="center" vertical="center" wrapText="1"/>
    </xf>
    <xf numFmtId="166" fontId="23" fillId="0" borderId="14" xfId="6" applyNumberFormat="1" applyFont="1" applyBorder="1" applyAlignment="1">
      <alignment horizontal="left" vertical="center" wrapText="1"/>
    </xf>
    <xf numFmtId="37" fontId="23" fillId="0" borderId="14" xfId="6" applyNumberFormat="1" applyFont="1" applyBorder="1" applyAlignment="1">
      <alignment horizontal="center" vertical="center" wrapText="1"/>
    </xf>
    <xf numFmtId="0" fontId="3" fillId="0" borderId="2" xfId="0" applyFont="1" applyBorder="1" applyAlignment="1">
      <alignment horizontal="center"/>
    </xf>
    <xf numFmtId="0" fontId="17" fillId="0" borderId="0" xfId="0" applyFont="1" applyAlignment="1">
      <alignment horizontal="center"/>
    </xf>
  </cellXfs>
  <cellStyles count="10">
    <cellStyle name="Comma" xfId="9" builtinId="3"/>
    <cellStyle name="Comma 2" xfId="7"/>
    <cellStyle name="Comma 2 2" xfId="2"/>
    <cellStyle name="Normal" xfId="0" builtinId="0"/>
    <cellStyle name="Normal 18" xfId="3"/>
    <cellStyle name="Normal 2" xfId="6"/>
    <cellStyle name="Normal 3" xfId="4"/>
    <cellStyle name="Normal 3 2" xfId="8"/>
    <cellStyle name="Normal 4" xfId="1"/>
    <cellStyle name="Normal_T-TOI-Y3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56031</xdr:colOff>
      <xdr:row>0</xdr:row>
      <xdr:rowOff>0</xdr:rowOff>
    </xdr:from>
    <xdr:to>
      <xdr:col>1</xdr:col>
      <xdr:colOff>3007100</xdr:colOff>
      <xdr:row>6</xdr:row>
      <xdr:rowOff>0</xdr:rowOff>
    </xdr:to>
    <xdr:pic>
      <xdr:nvPicPr>
        <xdr:cNvPr id="2" name="Picture 2" descr="Hegde LH 1.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a:fillRect/>
        </a:stretch>
      </xdr:blipFill>
      <xdr:spPr bwMode="auto">
        <a:xfrm>
          <a:off x="425825" y="0"/>
          <a:ext cx="2951069" cy="941294"/>
        </a:xfrm>
        <a:prstGeom prst="rect">
          <a:avLst/>
        </a:prstGeom>
        <a:noFill/>
        <a:ln w="9525">
          <a:noFill/>
          <a:miter lim="800000"/>
          <a:headEnd/>
          <a:tailEnd/>
        </a:ln>
      </xdr:spPr>
    </xdr:pic>
    <xdr:clientData/>
  </xdr:twoCellAnchor>
  <xdr:twoCellAnchor editAs="oneCell">
    <xdr:from>
      <xdr:col>1</xdr:col>
      <xdr:colOff>38100</xdr:colOff>
      <xdr:row>267</xdr:row>
      <xdr:rowOff>38100</xdr:rowOff>
    </xdr:from>
    <xdr:to>
      <xdr:col>1</xdr:col>
      <xdr:colOff>2771775</xdr:colOff>
      <xdr:row>281</xdr:row>
      <xdr:rowOff>133350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409575" y="56064150"/>
          <a:ext cx="2733675" cy="2495550"/>
        </a:xfrm>
        <a:prstGeom prst="rect">
          <a:avLst/>
        </a:prstGeom>
      </xdr:spPr>
    </xdr:pic>
    <xdr:clientData/>
  </xdr:twoCellAnchor>
  <xdr:twoCellAnchor editAs="oneCell">
    <xdr:from>
      <xdr:col>1</xdr:col>
      <xdr:colOff>19050</xdr:colOff>
      <xdr:row>294</xdr:row>
      <xdr:rowOff>28574</xdr:rowOff>
    </xdr:from>
    <xdr:to>
      <xdr:col>1</xdr:col>
      <xdr:colOff>3506854</xdr:colOff>
      <xdr:row>306</xdr:row>
      <xdr:rowOff>152399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390525" y="63941324"/>
          <a:ext cx="3487804" cy="2181225"/>
        </a:xfrm>
        <a:prstGeom prst="rect">
          <a:avLst/>
        </a:prstGeom>
      </xdr:spPr>
    </xdr:pic>
    <xdr:clientData/>
  </xdr:twoCellAnchor>
  <xdr:twoCellAnchor editAs="oneCell">
    <xdr:from>
      <xdr:col>1</xdr:col>
      <xdr:colOff>3663552</xdr:colOff>
      <xdr:row>294</xdr:row>
      <xdr:rowOff>40480</xdr:rowOff>
    </xdr:from>
    <xdr:to>
      <xdr:col>5</xdr:col>
      <xdr:colOff>209550</xdr:colOff>
      <xdr:row>306</xdr:row>
      <xdr:rowOff>142875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4035027" y="63953230"/>
          <a:ext cx="2927748" cy="2159795"/>
        </a:xfrm>
        <a:prstGeom prst="rect">
          <a:avLst/>
        </a:prstGeom>
      </xdr:spPr>
    </xdr:pic>
    <xdr:clientData/>
  </xdr:twoCellAnchor>
  <xdr:twoCellAnchor editAs="oneCell">
    <xdr:from>
      <xdr:col>1</xdr:col>
      <xdr:colOff>156308</xdr:colOff>
      <xdr:row>35</xdr:row>
      <xdr:rowOff>23204</xdr:rowOff>
    </xdr:from>
    <xdr:to>
      <xdr:col>1</xdr:col>
      <xdr:colOff>2159001</xdr:colOff>
      <xdr:row>41</xdr:row>
      <xdr:rowOff>123167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9371" y="10270517"/>
          <a:ext cx="2002693" cy="1121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42498</xdr:rowOff>
    </xdr:from>
    <xdr:to>
      <xdr:col>2</xdr:col>
      <xdr:colOff>27214</xdr:colOff>
      <xdr:row>18</xdr:row>
      <xdr:rowOff>81724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5470" r="24053" b="5327"/>
        <a:stretch/>
      </xdr:blipFill>
      <xdr:spPr>
        <a:xfrm>
          <a:off x="0" y="532355"/>
          <a:ext cx="3741964" cy="2488512"/>
        </a:xfrm>
        <a:prstGeom prst="rect">
          <a:avLst/>
        </a:prstGeom>
      </xdr:spPr>
    </xdr:pic>
    <xdr:clientData/>
  </xdr:twoCellAnchor>
  <xdr:twoCellAnchor editAs="oneCell">
    <xdr:from>
      <xdr:col>0</xdr:col>
      <xdr:colOff>9525</xdr:colOff>
      <xdr:row>170</xdr:row>
      <xdr:rowOff>9525</xdr:rowOff>
    </xdr:from>
    <xdr:to>
      <xdr:col>1</xdr:col>
      <xdr:colOff>3343275</xdr:colOff>
      <xdr:row>186</xdr:row>
      <xdr:rowOff>39553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t="5470" r="43531" b="23685"/>
        <a:stretch/>
      </xdr:blipFill>
      <xdr:spPr>
        <a:xfrm>
          <a:off x="9525" y="20412075"/>
          <a:ext cx="3705225" cy="2620828"/>
        </a:xfrm>
        <a:prstGeom prst="rect">
          <a:avLst/>
        </a:prstGeom>
      </xdr:spPr>
    </xdr:pic>
    <xdr:clientData/>
  </xdr:twoCellAnchor>
  <xdr:twoCellAnchor editAs="oneCell">
    <xdr:from>
      <xdr:col>0</xdr:col>
      <xdr:colOff>0</xdr:colOff>
      <xdr:row>206</xdr:row>
      <xdr:rowOff>124</xdr:rowOff>
    </xdr:from>
    <xdr:to>
      <xdr:col>3</xdr:col>
      <xdr:colOff>561975</xdr:colOff>
      <xdr:row>224</xdr:row>
      <xdr:rowOff>123823</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3"/>
        <a:srcRect t="6251" r="22514" b="4936"/>
        <a:stretch/>
      </xdr:blipFill>
      <xdr:spPr>
        <a:xfrm>
          <a:off x="0" y="26231974"/>
          <a:ext cx="4714875" cy="3038350"/>
        </a:xfrm>
        <a:prstGeom prst="rect">
          <a:avLst/>
        </a:prstGeom>
      </xdr:spPr>
    </xdr:pic>
    <xdr:clientData/>
  </xdr:twoCellAnchor>
  <xdr:twoCellAnchor editAs="oneCell">
    <xdr:from>
      <xdr:col>0</xdr:col>
      <xdr:colOff>47572</xdr:colOff>
      <xdr:row>245</xdr:row>
      <xdr:rowOff>9524</xdr:rowOff>
    </xdr:from>
    <xdr:to>
      <xdr:col>3</xdr:col>
      <xdr:colOff>161925</xdr:colOff>
      <xdr:row>262</xdr:row>
      <xdr:rowOff>114301</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4"/>
        <a:srcRect t="5860" r="25214" b="5067"/>
        <a:stretch/>
      </xdr:blipFill>
      <xdr:spPr>
        <a:xfrm>
          <a:off x="47572" y="32394524"/>
          <a:ext cx="4267253" cy="2857501"/>
        </a:xfrm>
        <a:prstGeom prst="rect">
          <a:avLst/>
        </a:prstGeom>
      </xdr:spPr>
    </xdr:pic>
    <xdr:clientData/>
  </xdr:twoCellAnchor>
  <xdr:twoCellAnchor editAs="oneCell">
    <xdr:from>
      <xdr:col>0</xdr:col>
      <xdr:colOff>76200</xdr:colOff>
      <xdr:row>283</xdr:row>
      <xdr:rowOff>31556</xdr:rowOff>
    </xdr:from>
    <xdr:to>
      <xdr:col>3</xdr:col>
      <xdr:colOff>95251</xdr:colOff>
      <xdr:row>300</xdr:row>
      <xdr:rowOff>47624</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5"/>
        <a:srcRect t="5600" r="24321" b="5066"/>
        <a:stretch/>
      </xdr:blipFill>
      <xdr:spPr>
        <a:xfrm>
          <a:off x="76200" y="38407781"/>
          <a:ext cx="4171951" cy="2768794"/>
        </a:xfrm>
        <a:prstGeom prst="rect">
          <a:avLst/>
        </a:prstGeom>
      </xdr:spPr>
    </xdr:pic>
    <xdr:clientData/>
  </xdr:twoCellAnchor>
  <xdr:twoCellAnchor editAs="oneCell">
    <xdr:from>
      <xdr:col>0</xdr:col>
      <xdr:colOff>57150</xdr:colOff>
      <xdr:row>319</xdr:row>
      <xdr:rowOff>157186</xdr:rowOff>
    </xdr:from>
    <xdr:to>
      <xdr:col>3</xdr:col>
      <xdr:colOff>371476</xdr:colOff>
      <xdr:row>336</xdr:row>
      <xdr:rowOff>47625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6"/>
        <a:srcRect l="4809" t="5600" r="10428" b="5197"/>
        <a:stretch/>
      </xdr:blipFill>
      <xdr:spPr>
        <a:xfrm>
          <a:off x="57150" y="44200786"/>
          <a:ext cx="4467226" cy="2643164"/>
        </a:xfrm>
        <a:prstGeom prst="rect">
          <a:avLst/>
        </a:prstGeom>
      </xdr:spPr>
    </xdr:pic>
    <xdr:clientData/>
  </xdr:twoCellAnchor>
  <xdr:twoCellAnchor editAs="oneCell">
    <xdr:from>
      <xdr:col>0</xdr:col>
      <xdr:colOff>1</xdr:colOff>
      <xdr:row>356</xdr:row>
      <xdr:rowOff>32204</xdr:rowOff>
    </xdr:from>
    <xdr:to>
      <xdr:col>3</xdr:col>
      <xdr:colOff>152401</xdr:colOff>
      <xdr:row>373</xdr:row>
      <xdr:rowOff>9525</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7"/>
        <a:srcRect t="7290" r="20679" b="3246"/>
        <a:stretch/>
      </xdr:blipFill>
      <xdr:spPr>
        <a:xfrm>
          <a:off x="1" y="50552804"/>
          <a:ext cx="4305300" cy="2730046"/>
        </a:xfrm>
        <a:prstGeom prst="rect">
          <a:avLst/>
        </a:prstGeom>
      </xdr:spPr>
    </xdr:pic>
    <xdr:clientData/>
  </xdr:twoCellAnchor>
  <xdr:twoCellAnchor editAs="oneCell">
    <xdr:from>
      <xdr:col>0</xdr:col>
      <xdr:colOff>66676</xdr:colOff>
      <xdr:row>393</xdr:row>
      <xdr:rowOff>26584</xdr:rowOff>
    </xdr:from>
    <xdr:to>
      <xdr:col>3</xdr:col>
      <xdr:colOff>171450</xdr:colOff>
      <xdr:row>410</xdr:row>
      <xdr:rowOff>28574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8"/>
        <a:srcRect t="4300" r="21579" b="5457"/>
        <a:stretch/>
      </xdr:blipFill>
      <xdr:spPr>
        <a:xfrm>
          <a:off x="66676" y="56538409"/>
          <a:ext cx="4257674" cy="2754715"/>
        </a:xfrm>
        <a:prstGeom prst="rect">
          <a:avLst/>
        </a:prstGeom>
      </xdr:spPr>
    </xdr:pic>
    <xdr:clientData/>
  </xdr:twoCellAnchor>
  <xdr:twoCellAnchor editAs="oneCell">
    <xdr:from>
      <xdr:col>0</xdr:col>
      <xdr:colOff>19050</xdr:colOff>
      <xdr:row>61</xdr:row>
      <xdr:rowOff>0</xdr:rowOff>
    </xdr:from>
    <xdr:to>
      <xdr:col>4</xdr:col>
      <xdr:colOff>76200</xdr:colOff>
      <xdr:row>80</xdr:row>
      <xdr:rowOff>47625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9"/>
        <a:srcRect t="6602" r="22659" b="4579"/>
        <a:stretch/>
      </xdr:blipFill>
      <xdr:spPr>
        <a:xfrm>
          <a:off x="19050" y="9877425"/>
          <a:ext cx="4838700" cy="3124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Q360"/>
  <sheetViews>
    <sheetView tabSelected="1" zoomScaleNormal="100" workbookViewId="0">
      <selection activeCell="E1" sqref="E1"/>
    </sheetView>
  </sheetViews>
  <sheetFormatPr defaultColWidth="9.375" defaultRowHeight="13.8"/>
  <cols>
    <col min="1" max="1" width="6.5" style="89" customWidth="1"/>
    <col min="2" max="2" width="84.875" style="110" customWidth="1"/>
    <col min="3" max="3" width="11.125" style="89" customWidth="1"/>
    <col min="4" max="4" width="5.625" style="89" customWidth="1"/>
    <col min="5" max="5" width="9.375" style="1"/>
    <col min="6" max="6" width="11.625" style="1" bestFit="1" customWidth="1"/>
    <col min="7" max="7" width="17.125" style="1" customWidth="1"/>
    <col min="8" max="8" width="17.625" style="1" customWidth="1"/>
    <col min="9" max="9" width="16.375" style="1" customWidth="1"/>
    <col min="10" max="14" width="9.375" style="1"/>
    <col min="15" max="15" width="11.375" style="1" bestFit="1" customWidth="1"/>
    <col min="16" max="16" width="9.5" style="1" bestFit="1" customWidth="1"/>
    <col min="17" max="17" width="16.125" style="1" bestFit="1" customWidth="1"/>
    <col min="18" max="16384" width="9.375" style="1"/>
  </cols>
  <sheetData>
    <row r="7" spans="1:6" s="2" customFormat="1">
      <c r="A7" s="89"/>
      <c r="B7" s="103" t="s">
        <v>206</v>
      </c>
      <c r="C7" s="89"/>
      <c r="D7" s="89"/>
    </row>
    <row r="8" spans="1:6" s="2" customFormat="1">
      <c r="A8" s="89"/>
      <c r="B8" s="104" t="s">
        <v>470</v>
      </c>
      <c r="C8" s="89"/>
      <c r="D8" s="89"/>
    </row>
    <row r="9" spans="1:6" s="2" customFormat="1">
      <c r="A9" s="89"/>
      <c r="B9" s="105"/>
      <c r="C9" s="89"/>
      <c r="D9" s="89"/>
    </row>
    <row r="10" spans="1:6" s="2" customFormat="1" ht="18">
      <c r="A10" s="89"/>
      <c r="B10" s="106" t="s">
        <v>208</v>
      </c>
      <c r="C10" s="91"/>
      <c r="D10" s="91"/>
    </row>
    <row r="11" spans="1:6" s="2" customFormat="1" ht="18">
      <c r="A11" s="89"/>
      <c r="B11" s="106" t="s">
        <v>209</v>
      </c>
      <c r="C11" s="90"/>
      <c r="D11" s="90"/>
    </row>
    <row r="12" spans="1:6" s="12" customFormat="1" ht="18">
      <c r="A12" s="92"/>
      <c r="B12" s="106" t="s">
        <v>210</v>
      </c>
      <c r="C12" s="93"/>
      <c r="D12" s="94"/>
    </row>
    <row r="13" spans="1:6">
      <c r="B13" s="105" t="s">
        <v>0</v>
      </c>
    </row>
    <row r="14" spans="1:6" ht="18">
      <c r="B14" s="107" t="s">
        <v>49</v>
      </c>
      <c r="C14" s="95"/>
    </row>
    <row r="15" spans="1:6" ht="14.4">
      <c r="B15" s="108" t="s">
        <v>200</v>
      </c>
      <c r="C15" s="96"/>
      <c r="D15" s="96"/>
      <c r="E15" s="18"/>
      <c r="F15" s="18"/>
    </row>
    <row r="16" spans="1:6">
      <c r="A16" s="3"/>
      <c r="B16" s="109"/>
      <c r="C16" s="3"/>
      <c r="D16" s="3"/>
    </row>
    <row r="17" spans="1:4">
      <c r="A17" s="116" t="s">
        <v>201</v>
      </c>
      <c r="B17" s="117" t="s">
        <v>1</v>
      </c>
      <c r="C17" s="116" t="s">
        <v>2</v>
      </c>
      <c r="D17" s="116" t="s">
        <v>3</v>
      </c>
    </row>
    <row r="18" spans="1:4">
      <c r="A18" s="116"/>
      <c r="B18" s="118"/>
      <c r="C18" s="116"/>
      <c r="D18" s="116"/>
    </row>
    <row r="19" spans="1:4" s="122" customFormat="1" ht="92.4">
      <c r="A19" s="119">
        <v>1</v>
      </c>
      <c r="B19" s="120" t="s">
        <v>480</v>
      </c>
      <c r="C19" s="121"/>
      <c r="D19" s="121"/>
    </row>
    <row r="20" spans="1:4" s="122" customFormat="1" ht="13.2">
      <c r="A20" s="119"/>
      <c r="B20" s="120" t="s">
        <v>50</v>
      </c>
      <c r="C20" s="123">
        <v>2</v>
      </c>
      <c r="D20" s="121" t="s">
        <v>9</v>
      </c>
    </row>
    <row r="21" spans="1:4" s="122" customFormat="1" ht="13.2">
      <c r="A21" s="119"/>
      <c r="B21" s="120"/>
      <c r="C21" s="123"/>
      <c r="D21" s="121"/>
    </row>
    <row r="22" spans="1:4" s="122" customFormat="1" ht="79.2">
      <c r="A22" s="119">
        <f>A19+1</f>
        <v>2</v>
      </c>
      <c r="B22" s="120" t="s">
        <v>164</v>
      </c>
      <c r="C22" s="123"/>
      <c r="D22" s="121"/>
    </row>
    <row r="23" spans="1:4" s="122" customFormat="1" ht="13.2">
      <c r="A23" s="119"/>
      <c r="B23" s="120" t="s">
        <v>50</v>
      </c>
      <c r="C23" s="123">
        <f>2+1</f>
        <v>3</v>
      </c>
      <c r="D23" s="121" t="s">
        <v>9</v>
      </c>
    </row>
    <row r="24" spans="1:4" s="122" customFormat="1" ht="13.2">
      <c r="A24" s="119"/>
      <c r="B24" s="120" t="s">
        <v>207</v>
      </c>
      <c r="C24" s="123">
        <f>5+3</f>
        <v>8</v>
      </c>
      <c r="D24" s="121" t="s">
        <v>9</v>
      </c>
    </row>
    <row r="25" spans="1:4" s="122" customFormat="1" ht="13.2">
      <c r="A25" s="119"/>
      <c r="B25" s="120" t="s">
        <v>51</v>
      </c>
      <c r="C25" s="123">
        <f>5+1</f>
        <v>6</v>
      </c>
      <c r="D25" s="121" t="s">
        <v>9</v>
      </c>
    </row>
    <row r="26" spans="1:4" s="122" customFormat="1" ht="13.2">
      <c r="A26" s="119"/>
      <c r="B26" s="120"/>
      <c r="C26" s="123"/>
      <c r="D26" s="121"/>
    </row>
    <row r="27" spans="1:4" s="122" customFormat="1" ht="26.4">
      <c r="A27" s="119">
        <f>A22+1</f>
        <v>3</v>
      </c>
      <c r="B27" s="120" t="s">
        <v>481</v>
      </c>
      <c r="C27" s="123"/>
      <c r="D27" s="121"/>
    </row>
    <row r="28" spans="1:4" s="122" customFormat="1" ht="13.2">
      <c r="A28" s="121"/>
      <c r="B28" s="120" t="s">
        <v>50</v>
      </c>
      <c r="C28" s="123">
        <f>C20+C23</f>
        <v>5</v>
      </c>
      <c r="D28" s="121" t="s">
        <v>9</v>
      </c>
    </row>
    <row r="29" spans="1:4" s="122" customFormat="1" ht="13.2">
      <c r="A29" s="121"/>
      <c r="B29" s="120" t="s">
        <v>207</v>
      </c>
      <c r="C29" s="123">
        <f>C24</f>
        <v>8</v>
      </c>
      <c r="D29" s="121" t="s">
        <v>9</v>
      </c>
    </row>
    <row r="30" spans="1:4" s="122" customFormat="1" ht="13.2">
      <c r="A30" s="121"/>
      <c r="B30" s="120" t="s">
        <v>51</v>
      </c>
      <c r="C30" s="123">
        <f>C25</f>
        <v>6</v>
      </c>
      <c r="D30" s="121" t="s">
        <v>9</v>
      </c>
    </row>
    <row r="31" spans="1:4" s="122" customFormat="1" ht="52.8">
      <c r="A31" s="119">
        <f>A27+1</f>
        <v>4</v>
      </c>
      <c r="B31" s="120" t="s">
        <v>482</v>
      </c>
      <c r="C31" s="123"/>
      <c r="D31" s="121"/>
    </row>
    <row r="32" spans="1:4" s="122" customFormat="1" ht="13.2">
      <c r="A32" s="119"/>
      <c r="B32" s="120" t="s">
        <v>50</v>
      </c>
      <c r="C32" s="123">
        <v>3</v>
      </c>
      <c r="D32" s="121" t="s">
        <v>9</v>
      </c>
    </row>
    <row r="33" spans="1:4" s="122" customFormat="1" ht="13.2">
      <c r="A33" s="119"/>
      <c r="B33" s="120" t="s">
        <v>207</v>
      </c>
      <c r="C33" s="123">
        <v>3</v>
      </c>
      <c r="D33" s="121" t="s">
        <v>9</v>
      </c>
    </row>
    <row r="34" spans="1:4" s="122" customFormat="1" ht="13.2">
      <c r="A34" s="119"/>
      <c r="B34" s="120" t="s">
        <v>51</v>
      </c>
      <c r="C34" s="123">
        <v>1</v>
      </c>
      <c r="D34" s="121" t="s">
        <v>9</v>
      </c>
    </row>
    <row r="35" spans="1:4" s="122" customFormat="1" ht="13.2">
      <c r="A35" s="119"/>
      <c r="B35" s="120"/>
      <c r="C35" s="123"/>
      <c r="D35" s="121"/>
    </row>
    <row r="36" spans="1:4" s="122" customFormat="1" ht="13.2">
      <c r="A36" s="119"/>
      <c r="B36" s="120"/>
      <c r="C36" s="123"/>
      <c r="D36" s="121"/>
    </row>
    <row r="37" spans="1:4" s="122" customFormat="1" ht="13.2">
      <c r="A37" s="119"/>
      <c r="B37" s="120"/>
      <c r="C37" s="123"/>
      <c r="D37" s="121"/>
    </row>
    <row r="38" spans="1:4" s="122" customFormat="1" ht="13.2">
      <c r="A38" s="119"/>
      <c r="B38" s="120"/>
      <c r="C38" s="123"/>
      <c r="D38" s="121"/>
    </row>
    <row r="39" spans="1:4" s="122" customFormat="1" ht="13.2">
      <c r="A39" s="119"/>
      <c r="B39" s="120"/>
      <c r="C39" s="123"/>
      <c r="D39" s="121"/>
    </row>
    <row r="40" spans="1:4" s="122" customFormat="1" ht="13.2">
      <c r="A40" s="119"/>
      <c r="B40" s="120"/>
      <c r="C40" s="123"/>
      <c r="D40" s="121"/>
    </row>
    <row r="41" spans="1:4" s="122" customFormat="1" ht="13.2">
      <c r="A41" s="119"/>
      <c r="B41" s="120"/>
      <c r="C41" s="123"/>
      <c r="D41" s="121"/>
    </row>
    <row r="42" spans="1:4" s="122" customFormat="1" ht="13.2">
      <c r="A42" s="119"/>
      <c r="B42" s="120"/>
      <c r="C42" s="123"/>
      <c r="D42" s="121"/>
    </row>
    <row r="43" spans="1:4" s="122" customFormat="1" ht="13.2">
      <c r="A43" s="119"/>
      <c r="B43" s="120"/>
      <c r="C43" s="123"/>
      <c r="D43" s="121"/>
    </row>
    <row r="44" spans="1:4" s="122" customFormat="1" ht="13.2">
      <c r="A44" s="119">
        <f>A31+1</f>
        <v>5</v>
      </c>
      <c r="B44" s="120" t="s">
        <v>469</v>
      </c>
      <c r="C44" s="123"/>
      <c r="D44" s="121"/>
    </row>
    <row r="45" spans="1:4" s="122" customFormat="1" ht="13.2">
      <c r="A45" s="119"/>
      <c r="B45" s="120" t="s">
        <v>50</v>
      </c>
      <c r="C45" s="123">
        <v>1</v>
      </c>
      <c r="D45" s="121" t="s">
        <v>9</v>
      </c>
    </row>
    <row r="46" spans="1:4" s="122" customFormat="1" ht="13.2">
      <c r="A46" s="119"/>
      <c r="B46" s="120" t="s">
        <v>207</v>
      </c>
      <c r="C46" s="123">
        <v>4</v>
      </c>
      <c r="D46" s="121" t="s">
        <v>9</v>
      </c>
    </row>
    <row r="47" spans="1:4" s="122" customFormat="1" ht="13.2">
      <c r="A47" s="119"/>
      <c r="B47" s="120" t="s">
        <v>51</v>
      </c>
      <c r="C47" s="123">
        <v>2</v>
      </c>
      <c r="D47" s="121" t="s">
        <v>9</v>
      </c>
    </row>
    <row r="48" spans="1:4" s="122" customFormat="1" ht="13.2">
      <c r="A48" s="119"/>
      <c r="B48" s="120"/>
      <c r="C48" s="123"/>
      <c r="D48" s="121"/>
    </row>
    <row r="49" spans="1:4" s="122" customFormat="1" ht="52.8">
      <c r="A49" s="119">
        <f>A31+1</f>
        <v>5</v>
      </c>
      <c r="B49" s="120" t="s">
        <v>483</v>
      </c>
      <c r="C49" s="121"/>
      <c r="D49" s="121"/>
    </row>
    <row r="50" spans="1:4" s="122" customFormat="1" ht="13.2">
      <c r="A50" s="119"/>
      <c r="B50" s="120" t="s">
        <v>50</v>
      </c>
      <c r="C50" s="123">
        <f>3+1</f>
        <v>4</v>
      </c>
      <c r="D50" s="121" t="s">
        <v>9</v>
      </c>
    </row>
    <row r="51" spans="1:4" s="122" customFormat="1" ht="13.2">
      <c r="A51" s="119"/>
      <c r="B51" s="120" t="s">
        <v>207</v>
      </c>
      <c r="C51" s="123">
        <f>5+3</f>
        <v>8</v>
      </c>
      <c r="D51" s="121" t="s">
        <v>9</v>
      </c>
    </row>
    <row r="52" spans="1:4" s="122" customFormat="1" ht="13.2">
      <c r="A52" s="119"/>
      <c r="B52" s="120" t="s">
        <v>51</v>
      </c>
      <c r="C52" s="123">
        <f>5+1</f>
        <v>6</v>
      </c>
      <c r="D52" s="121" t="s">
        <v>9</v>
      </c>
    </row>
    <row r="53" spans="1:4" s="122" customFormat="1" ht="13.2">
      <c r="A53" s="119"/>
      <c r="B53" s="120"/>
      <c r="C53" s="123"/>
      <c r="D53" s="121"/>
    </row>
    <row r="54" spans="1:4" s="122" customFormat="1" ht="26.4">
      <c r="A54" s="119">
        <f>A49+1</f>
        <v>6</v>
      </c>
      <c r="B54" s="120" t="s">
        <v>484</v>
      </c>
      <c r="C54" s="123"/>
      <c r="D54" s="121"/>
    </row>
    <row r="55" spans="1:4" s="122" customFormat="1" ht="13.2">
      <c r="A55" s="119"/>
      <c r="B55" s="120" t="s">
        <v>50</v>
      </c>
      <c r="C55" s="123">
        <v>15</v>
      </c>
      <c r="D55" s="121" t="s">
        <v>9</v>
      </c>
    </row>
    <row r="56" spans="1:4" s="122" customFormat="1" ht="13.2">
      <c r="A56" s="119"/>
      <c r="B56" s="120" t="s">
        <v>207</v>
      </c>
      <c r="C56" s="123">
        <v>25</v>
      </c>
      <c r="D56" s="121" t="s">
        <v>9</v>
      </c>
    </row>
    <row r="57" spans="1:4" s="122" customFormat="1" ht="13.2">
      <c r="A57" s="119"/>
      <c r="B57" s="120" t="s">
        <v>51</v>
      </c>
      <c r="C57" s="123">
        <v>19</v>
      </c>
      <c r="D57" s="121" t="s">
        <v>9</v>
      </c>
    </row>
    <row r="58" spans="1:4" s="122" customFormat="1" ht="13.2">
      <c r="A58" s="119"/>
      <c r="B58" s="124"/>
      <c r="C58" s="123"/>
      <c r="D58" s="125"/>
    </row>
    <row r="59" spans="1:4" s="122" customFormat="1" ht="26.4">
      <c r="A59" s="119">
        <f>A54+1</f>
        <v>7</v>
      </c>
      <c r="B59" s="126" t="s">
        <v>485</v>
      </c>
      <c r="C59" s="121"/>
      <c r="D59" s="121"/>
    </row>
    <row r="60" spans="1:4" s="122" customFormat="1" ht="13.2">
      <c r="A60" s="119"/>
      <c r="B60" s="120" t="s">
        <v>50</v>
      </c>
      <c r="C60" s="123">
        <v>16</v>
      </c>
      <c r="D60" s="121" t="s">
        <v>9</v>
      </c>
    </row>
    <row r="61" spans="1:4" s="122" customFormat="1" ht="13.2">
      <c r="A61" s="119"/>
      <c r="B61" s="120"/>
      <c r="C61" s="123"/>
      <c r="D61" s="121"/>
    </row>
    <row r="62" spans="1:4" s="122" customFormat="1" ht="26.4">
      <c r="A62" s="119">
        <f>A59+1</f>
        <v>8</v>
      </c>
      <c r="B62" s="120" t="s">
        <v>486</v>
      </c>
      <c r="C62" s="121"/>
      <c r="D62" s="121"/>
    </row>
    <row r="63" spans="1:4" s="122" customFormat="1" ht="13.2">
      <c r="A63" s="119"/>
      <c r="B63" s="120" t="s">
        <v>50</v>
      </c>
      <c r="C63" s="123">
        <f>C50</f>
        <v>4</v>
      </c>
      <c r="D63" s="121" t="s">
        <v>9</v>
      </c>
    </row>
    <row r="64" spans="1:4" s="122" customFormat="1" ht="13.2">
      <c r="A64" s="119"/>
      <c r="B64" s="120" t="s">
        <v>207</v>
      </c>
      <c r="C64" s="123">
        <f>C51</f>
        <v>8</v>
      </c>
      <c r="D64" s="121" t="s">
        <v>9</v>
      </c>
    </row>
    <row r="65" spans="1:4" s="122" customFormat="1" ht="13.2">
      <c r="A65" s="119"/>
      <c r="B65" s="120" t="s">
        <v>51</v>
      </c>
      <c r="C65" s="123">
        <f>C52</f>
        <v>6</v>
      </c>
      <c r="D65" s="121" t="s">
        <v>9</v>
      </c>
    </row>
    <row r="66" spans="1:4" s="122" customFormat="1" ht="13.2">
      <c r="A66" s="119"/>
      <c r="B66" s="120"/>
      <c r="C66" s="123"/>
      <c r="D66" s="121"/>
    </row>
    <row r="67" spans="1:4" s="122" customFormat="1" ht="26.4">
      <c r="A67" s="119">
        <f>A62+1</f>
        <v>9</v>
      </c>
      <c r="B67" s="120" t="s">
        <v>487</v>
      </c>
      <c r="C67" s="123"/>
      <c r="D67" s="121"/>
    </row>
    <row r="68" spans="1:4" s="122" customFormat="1" ht="13.2">
      <c r="A68" s="119"/>
      <c r="B68" s="120" t="s">
        <v>50</v>
      </c>
      <c r="C68" s="123">
        <f>C63</f>
        <v>4</v>
      </c>
      <c r="D68" s="121" t="s">
        <v>9</v>
      </c>
    </row>
    <row r="69" spans="1:4" s="122" customFormat="1" ht="13.2">
      <c r="A69" s="119"/>
      <c r="B69" s="120" t="s">
        <v>207</v>
      </c>
      <c r="C69" s="123">
        <f t="shared" ref="C69:C70" si="0">C64</f>
        <v>8</v>
      </c>
      <c r="D69" s="121" t="s">
        <v>9</v>
      </c>
    </row>
    <row r="70" spans="1:4" s="122" customFormat="1" ht="13.2">
      <c r="A70" s="119"/>
      <c r="B70" s="120" t="s">
        <v>51</v>
      </c>
      <c r="C70" s="123">
        <f t="shared" si="0"/>
        <v>6</v>
      </c>
      <c r="D70" s="121" t="s">
        <v>9</v>
      </c>
    </row>
    <row r="71" spans="1:4" s="122" customFormat="1" ht="13.2">
      <c r="A71" s="119"/>
      <c r="B71" s="120"/>
      <c r="C71" s="123"/>
      <c r="D71" s="121"/>
    </row>
    <row r="72" spans="1:4" s="122" customFormat="1" ht="52.8">
      <c r="A72" s="119">
        <f>A67+1</f>
        <v>10</v>
      </c>
      <c r="B72" s="120" t="s">
        <v>488</v>
      </c>
      <c r="C72" s="123"/>
      <c r="D72" s="121"/>
    </row>
    <row r="73" spans="1:4" s="122" customFormat="1" ht="13.2">
      <c r="A73" s="119" t="s">
        <v>4</v>
      </c>
      <c r="B73" s="120" t="s">
        <v>19</v>
      </c>
      <c r="C73" s="121"/>
      <c r="D73" s="121"/>
    </row>
    <row r="74" spans="1:4" s="122" customFormat="1" ht="13.2">
      <c r="A74" s="119"/>
      <c r="B74" s="120" t="s">
        <v>50</v>
      </c>
      <c r="C74" s="123">
        <v>100</v>
      </c>
      <c r="D74" s="121" t="s">
        <v>5</v>
      </c>
    </row>
    <row r="75" spans="1:4" s="122" customFormat="1" ht="13.2">
      <c r="A75" s="119"/>
      <c r="B75" s="120" t="s">
        <v>207</v>
      </c>
      <c r="C75" s="123">
        <v>80</v>
      </c>
      <c r="D75" s="121" t="s">
        <v>5</v>
      </c>
    </row>
    <row r="76" spans="1:4" s="122" customFormat="1" ht="13.2">
      <c r="A76" s="119"/>
      <c r="B76" s="120" t="s">
        <v>51</v>
      </c>
      <c r="C76" s="123">
        <v>50</v>
      </c>
      <c r="D76" s="121" t="s">
        <v>5</v>
      </c>
    </row>
    <row r="77" spans="1:4" s="122" customFormat="1" ht="13.2">
      <c r="A77" s="119"/>
      <c r="B77" s="120"/>
      <c r="C77" s="123"/>
      <c r="D77" s="121"/>
    </row>
    <row r="78" spans="1:4" s="122" customFormat="1" ht="13.2">
      <c r="A78" s="119" t="s">
        <v>11</v>
      </c>
      <c r="B78" s="120" t="s">
        <v>20</v>
      </c>
      <c r="C78" s="121"/>
      <c r="D78" s="121"/>
    </row>
    <row r="79" spans="1:4" s="122" customFormat="1" ht="13.2">
      <c r="A79" s="119"/>
      <c r="B79" s="120" t="s">
        <v>50</v>
      </c>
      <c r="C79" s="123">
        <v>60</v>
      </c>
      <c r="D79" s="121" t="s">
        <v>5</v>
      </c>
    </row>
    <row r="80" spans="1:4" s="122" customFormat="1" ht="13.2">
      <c r="A80" s="119"/>
      <c r="B80" s="120" t="s">
        <v>207</v>
      </c>
      <c r="C80" s="123">
        <v>30</v>
      </c>
      <c r="D80" s="121" t="s">
        <v>5</v>
      </c>
    </row>
    <row r="81" spans="1:4" s="122" customFormat="1" ht="13.2">
      <c r="A81" s="119"/>
      <c r="B81" s="120" t="s">
        <v>51</v>
      </c>
      <c r="C81" s="123">
        <v>20</v>
      </c>
      <c r="D81" s="121" t="s">
        <v>5</v>
      </c>
    </row>
    <row r="82" spans="1:4" s="122" customFormat="1" ht="13.2">
      <c r="A82" s="119"/>
      <c r="B82" s="120"/>
      <c r="C82" s="123"/>
      <c r="D82" s="121"/>
    </row>
    <row r="83" spans="1:4" s="122" customFormat="1" ht="13.2">
      <c r="A83" s="119" t="s">
        <v>13</v>
      </c>
      <c r="B83" s="120" t="s">
        <v>52</v>
      </c>
      <c r="C83" s="121"/>
      <c r="D83" s="121"/>
    </row>
    <row r="84" spans="1:4" s="122" customFormat="1" ht="13.2">
      <c r="A84" s="119"/>
      <c r="B84" s="120" t="s">
        <v>50</v>
      </c>
      <c r="C84" s="123">
        <v>50</v>
      </c>
      <c r="D84" s="121" t="s">
        <v>5</v>
      </c>
    </row>
    <row r="85" spans="1:4" s="122" customFormat="1" ht="13.2">
      <c r="A85" s="119"/>
      <c r="B85" s="120" t="s">
        <v>207</v>
      </c>
      <c r="C85" s="123">
        <v>15</v>
      </c>
      <c r="D85" s="121" t="s">
        <v>5</v>
      </c>
    </row>
    <row r="86" spans="1:4" s="122" customFormat="1" ht="13.2">
      <c r="A86" s="119"/>
      <c r="B86" s="120" t="s">
        <v>51</v>
      </c>
      <c r="C86" s="123">
        <v>10</v>
      </c>
      <c r="D86" s="121" t="s">
        <v>5</v>
      </c>
    </row>
    <row r="87" spans="1:4" s="122" customFormat="1" ht="13.2">
      <c r="A87" s="119"/>
      <c r="B87" s="120"/>
      <c r="C87" s="123"/>
      <c r="D87" s="121"/>
    </row>
    <row r="88" spans="1:4" s="122" customFormat="1" ht="13.2">
      <c r="A88" s="119" t="s">
        <v>15</v>
      </c>
      <c r="B88" s="120" t="s">
        <v>22</v>
      </c>
      <c r="C88" s="121"/>
      <c r="D88" s="121"/>
    </row>
    <row r="89" spans="1:4" s="122" customFormat="1" ht="13.2">
      <c r="A89" s="119"/>
      <c r="B89" s="120" t="s">
        <v>173</v>
      </c>
      <c r="C89" s="123">
        <v>40</v>
      </c>
      <c r="D89" s="121" t="s">
        <v>5</v>
      </c>
    </row>
    <row r="90" spans="1:4" s="122" customFormat="1" ht="13.2">
      <c r="A90" s="119"/>
      <c r="B90" s="120"/>
      <c r="C90" s="123"/>
      <c r="D90" s="121"/>
    </row>
    <row r="91" spans="1:4" s="122" customFormat="1" ht="13.2">
      <c r="A91" s="119" t="s">
        <v>17</v>
      </c>
      <c r="B91" s="120" t="s">
        <v>174</v>
      </c>
      <c r="C91" s="121"/>
      <c r="D91" s="121"/>
    </row>
    <row r="92" spans="1:4" s="122" customFormat="1" ht="13.2">
      <c r="A92" s="119"/>
      <c r="B92" s="120" t="s">
        <v>173</v>
      </c>
      <c r="C92" s="123">
        <v>50</v>
      </c>
      <c r="D92" s="121" t="s">
        <v>5</v>
      </c>
    </row>
    <row r="93" spans="1:4" s="122" customFormat="1" ht="13.2">
      <c r="A93" s="119"/>
      <c r="B93" s="120"/>
      <c r="C93" s="123"/>
      <c r="D93" s="121"/>
    </row>
    <row r="94" spans="1:4" s="122" customFormat="1" ht="39.6">
      <c r="A94" s="119">
        <f>A72+1</f>
        <v>11</v>
      </c>
      <c r="B94" s="120" t="s">
        <v>489</v>
      </c>
      <c r="C94" s="123"/>
      <c r="D94" s="123"/>
    </row>
    <row r="95" spans="1:4" s="122" customFormat="1" ht="13.2">
      <c r="A95" s="119" t="s">
        <v>4</v>
      </c>
      <c r="B95" s="120" t="s">
        <v>10</v>
      </c>
      <c r="C95" s="121"/>
      <c r="D95" s="121"/>
    </row>
    <row r="96" spans="1:4" s="122" customFormat="1" ht="13.2">
      <c r="A96" s="119"/>
      <c r="B96" s="120" t="s">
        <v>50</v>
      </c>
      <c r="C96" s="123">
        <v>15</v>
      </c>
      <c r="D96" s="121" t="s">
        <v>5</v>
      </c>
    </row>
    <row r="97" spans="1:4" s="122" customFormat="1" ht="13.2">
      <c r="A97" s="119"/>
      <c r="B97" s="120"/>
      <c r="C97" s="123"/>
      <c r="D97" s="121"/>
    </row>
    <row r="98" spans="1:4" s="122" customFormat="1" ht="13.2">
      <c r="A98" s="119" t="s">
        <v>11</v>
      </c>
      <c r="B98" s="120" t="s">
        <v>12</v>
      </c>
      <c r="C98" s="121"/>
      <c r="D98" s="121"/>
    </row>
    <row r="99" spans="1:4" s="122" customFormat="1" ht="13.2">
      <c r="A99" s="119"/>
      <c r="B99" s="120" t="s">
        <v>50</v>
      </c>
      <c r="C99" s="123">
        <v>30</v>
      </c>
      <c r="D99" s="121" t="s">
        <v>5</v>
      </c>
    </row>
    <row r="100" spans="1:4" s="122" customFormat="1" ht="13.2">
      <c r="A100" s="119"/>
      <c r="B100" s="120"/>
      <c r="C100" s="123"/>
      <c r="D100" s="121"/>
    </row>
    <row r="101" spans="1:4" s="122" customFormat="1" ht="13.2">
      <c r="A101" s="119" t="s">
        <v>13</v>
      </c>
      <c r="B101" s="120" t="s">
        <v>14</v>
      </c>
      <c r="C101" s="121"/>
      <c r="D101" s="121"/>
    </row>
    <row r="102" spans="1:4" s="122" customFormat="1" ht="13.2">
      <c r="A102" s="119"/>
      <c r="B102" s="120" t="s">
        <v>50</v>
      </c>
      <c r="C102" s="123">
        <v>40</v>
      </c>
      <c r="D102" s="121" t="s">
        <v>6</v>
      </c>
    </row>
    <row r="103" spans="1:4" s="122" customFormat="1" ht="13.2">
      <c r="A103" s="119"/>
      <c r="B103" s="120"/>
      <c r="C103" s="123"/>
      <c r="D103" s="123"/>
    </row>
    <row r="104" spans="1:4" s="122" customFormat="1" ht="13.2">
      <c r="A104" s="119" t="s">
        <v>15</v>
      </c>
      <c r="B104" s="120" t="s">
        <v>16</v>
      </c>
      <c r="C104" s="121"/>
      <c r="D104" s="121"/>
    </row>
    <row r="105" spans="1:4" s="122" customFormat="1" ht="13.2">
      <c r="A105" s="119"/>
      <c r="B105" s="120" t="s">
        <v>50</v>
      </c>
      <c r="C105" s="123">
        <v>20</v>
      </c>
      <c r="D105" s="121" t="s">
        <v>6</v>
      </c>
    </row>
    <row r="106" spans="1:4" s="122" customFormat="1" ht="13.2">
      <c r="A106" s="119"/>
      <c r="B106" s="120" t="s">
        <v>51</v>
      </c>
      <c r="C106" s="123">
        <v>10</v>
      </c>
      <c r="D106" s="121" t="s">
        <v>6</v>
      </c>
    </row>
    <row r="107" spans="1:4" s="122" customFormat="1" ht="13.2">
      <c r="A107" s="119"/>
      <c r="B107" s="120"/>
      <c r="C107" s="123"/>
      <c r="D107" s="123"/>
    </row>
    <row r="108" spans="1:4" s="122" customFormat="1" ht="13.2">
      <c r="A108" s="119" t="s">
        <v>17</v>
      </c>
      <c r="B108" s="120" t="s">
        <v>18</v>
      </c>
      <c r="C108" s="121"/>
      <c r="D108" s="121"/>
    </row>
    <row r="109" spans="1:4" s="122" customFormat="1" ht="13.2">
      <c r="A109" s="119"/>
      <c r="B109" s="120" t="s">
        <v>50</v>
      </c>
      <c r="C109" s="123">
        <v>40</v>
      </c>
      <c r="D109" s="121" t="s">
        <v>6</v>
      </c>
    </row>
    <row r="110" spans="1:4" s="122" customFormat="1" ht="13.2">
      <c r="A110" s="119"/>
      <c r="B110" s="120" t="s">
        <v>173</v>
      </c>
      <c r="C110" s="123">
        <v>20</v>
      </c>
      <c r="D110" s="121" t="s">
        <v>6</v>
      </c>
    </row>
    <row r="111" spans="1:4" s="122" customFormat="1" ht="13.2">
      <c r="A111" s="119"/>
      <c r="B111" s="120"/>
      <c r="C111" s="123"/>
      <c r="D111" s="121"/>
    </row>
    <row r="112" spans="1:4" s="122" customFormat="1" ht="13.2">
      <c r="A112" s="121" t="s">
        <v>40</v>
      </c>
      <c r="B112" s="120" t="s">
        <v>38</v>
      </c>
      <c r="C112" s="121"/>
      <c r="D112" s="121"/>
    </row>
    <row r="113" spans="1:4" s="122" customFormat="1" ht="13.2">
      <c r="A113" s="121"/>
      <c r="B113" s="120" t="s">
        <v>173</v>
      </c>
      <c r="C113" s="123">
        <v>40</v>
      </c>
      <c r="D113" s="121" t="s">
        <v>6</v>
      </c>
    </row>
    <row r="114" spans="1:4" s="122" customFormat="1" ht="13.2">
      <c r="A114" s="121"/>
      <c r="B114" s="120"/>
      <c r="C114" s="123"/>
      <c r="D114" s="121"/>
    </row>
    <row r="115" spans="1:4" s="122" customFormat="1" ht="13.2">
      <c r="A115" s="121" t="s">
        <v>40</v>
      </c>
      <c r="B115" s="120" t="s">
        <v>37</v>
      </c>
      <c r="C115" s="123"/>
      <c r="D115" s="121"/>
    </row>
    <row r="116" spans="1:4" s="122" customFormat="1" ht="13.2">
      <c r="A116" s="121"/>
      <c r="B116" s="120" t="s">
        <v>173</v>
      </c>
      <c r="C116" s="123">
        <v>30</v>
      </c>
      <c r="D116" s="121" t="s">
        <v>6</v>
      </c>
    </row>
    <row r="117" spans="1:4" s="122" customFormat="1" ht="13.2">
      <c r="A117" s="121"/>
      <c r="B117" s="120"/>
      <c r="C117" s="123"/>
      <c r="D117" s="121"/>
    </row>
    <row r="118" spans="1:4" s="122" customFormat="1" ht="26.4">
      <c r="A118" s="119">
        <f>A94+1</f>
        <v>12</v>
      </c>
      <c r="B118" s="120" t="s">
        <v>490</v>
      </c>
      <c r="C118" s="123"/>
      <c r="D118" s="121"/>
    </row>
    <row r="119" spans="1:4" s="122" customFormat="1" ht="13.2">
      <c r="A119" s="119"/>
      <c r="B119" s="120"/>
      <c r="C119" s="123"/>
      <c r="D119" s="121"/>
    </row>
    <row r="120" spans="1:4" s="122" customFormat="1" ht="13.2">
      <c r="A120" s="119" t="s">
        <v>4</v>
      </c>
      <c r="B120" s="120" t="s">
        <v>10</v>
      </c>
      <c r="C120" s="123">
        <v>10</v>
      </c>
      <c r="D120" s="121" t="s">
        <v>21</v>
      </c>
    </row>
    <row r="121" spans="1:4" s="122" customFormat="1" ht="13.2">
      <c r="A121" s="119"/>
      <c r="B121" s="120"/>
      <c r="C121" s="123"/>
      <c r="D121" s="121"/>
    </row>
    <row r="122" spans="1:4" s="122" customFormat="1" ht="13.2">
      <c r="A122" s="119" t="s">
        <v>11</v>
      </c>
      <c r="B122" s="120" t="s">
        <v>12</v>
      </c>
      <c r="C122" s="123">
        <v>10</v>
      </c>
      <c r="D122" s="121" t="s">
        <v>21</v>
      </c>
    </row>
    <row r="123" spans="1:4" s="122" customFormat="1" ht="13.2">
      <c r="A123" s="119"/>
      <c r="B123" s="120"/>
      <c r="C123" s="123"/>
      <c r="D123" s="121"/>
    </row>
    <row r="124" spans="1:4" s="122" customFormat="1" ht="13.2">
      <c r="A124" s="119" t="s">
        <v>13</v>
      </c>
      <c r="B124" s="120" t="s">
        <v>14</v>
      </c>
      <c r="C124" s="123">
        <v>4</v>
      </c>
      <c r="D124" s="121" t="s">
        <v>21</v>
      </c>
    </row>
    <row r="125" spans="1:4" s="122" customFormat="1" ht="13.2">
      <c r="A125" s="119"/>
      <c r="B125" s="120"/>
      <c r="C125" s="123"/>
      <c r="D125" s="121"/>
    </row>
    <row r="126" spans="1:4" s="122" customFormat="1" ht="13.2">
      <c r="A126" s="119" t="s">
        <v>15</v>
      </c>
      <c r="B126" s="120" t="s">
        <v>16</v>
      </c>
      <c r="C126" s="123">
        <v>4</v>
      </c>
      <c r="D126" s="121" t="s">
        <v>21</v>
      </c>
    </row>
    <row r="127" spans="1:4" s="122" customFormat="1" ht="13.2">
      <c r="A127" s="119"/>
      <c r="B127" s="120"/>
      <c r="C127" s="123"/>
      <c r="D127" s="121"/>
    </row>
    <row r="128" spans="1:4" s="122" customFormat="1" ht="13.2">
      <c r="A128" s="119" t="s">
        <v>17</v>
      </c>
      <c r="B128" s="120" t="s">
        <v>18</v>
      </c>
      <c r="C128" s="123">
        <v>5</v>
      </c>
      <c r="D128" s="121" t="s">
        <v>21</v>
      </c>
    </row>
    <row r="129" spans="1:4" s="122" customFormat="1" ht="13.2">
      <c r="A129" s="121"/>
      <c r="B129" s="120"/>
      <c r="C129" s="123"/>
      <c r="D129" s="121"/>
    </row>
    <row r="130" spans="1:4" s="122" customFormat="1" ht="13.2">
      <c r="A130" s="121" t="s">
        <v>40</v>
      </c>
      <c r="B130" s="120" t="s">
        <v>38</v>
      </c>
      <c r="C130" s="123">
        <v>2</v>
      </c>
      <c r="D130" s="121" t="s">
        <v>21</v>
      </c>
    </row>
    <row r="131" spans="1:4" s="122" customFormat="1" ht="13.2">
      <c r="A131" s="121"/>
      <c r="B131" s="120"/>
      <c r="C131" s="123"/>
      <c r="D131" s="121"/>
    </row>
    <row r="132" spans="1:4" s="122" customFormat="1" ht="13.2">
      <c r="A132" s="121" t="s">
        <v>40</v>
      </c>
      <c r="B132" s="120" t="s">
        <v>37</v>
      </c>
      <c r="C132" s="123">
        <v>1</v>
      </c>
      <c r="D132" s="121" t="s">
        <v>21</v>
      </c>
    </row>
    <row r="133" spans="1:4" s="122" customFormat="1" ht="13.2">
      <c r="A133" s="121"/>
      <c r="B133" s="120"/>
      <c r="C133" s="123"/>
      <c r="D133" s="121"/>
    </row>
    <row r="134" spans="1:4" s="122" customFormat="1" ht="79.2">
      <c r="A134" s="119">
        <f>A118+1</f>
        <v>13</v>
      </c>
      <c r="B134" s="120" t="s">
        <v>491</v>
      </c>
      <c r="C134" s="123"/>
      <c r="D134" s="121"/>
    </row>
    <row r="135" spans="1:4" s="122" customFormat="1" ht="13.2">
      <c r="A135" s="119" t="s">
        <v>4</v>
      </c>
      <c r="B135" s="120" t="s">
        <v>36</v>
      </c>
      <c r="C135" s="121"/>
      <c r="D135" s="121"/>
    </row>
    <row r="136" spans="1:4" s="122" customFormat="1" ht="13.2">
      <c r="A136" s="119"/>
      <c r="B136" s="120" t="s">
        <v>50</v>
      </c>
      <c r="C136" s="123">
        <v>80</v>
      </c>
      <c r="D136" s="121" t="s">
        <v>5</v>
      </c>
    </row>
    <row r="137" spans="1:4" s="122" customFormat="1" ht="13.2">
      <c r="A137" s="119"/>
      <c r="B137" s="120" t="s">
        <v>190</v>
      </c>
      <c r="C137" s="123">
        <v>10</v>
      </c>
      <c r="D137" s="121" t="s">
        <v>5</v>
      </c>
    </row>
    <row r="138" spans="1:4" s="122" customFormat="1" ht="13.2">
      <c r="A138" s="119"/>
      <c r="B138" s="120"/>
      <c r="C138" s="123"/>
      <c r="D138" s="121"/>
    </row>
    <row r="139" spans="1:4" s="122" customFormat="1" ht="13.2">
      <c r="A139" s="119" t="s">
        <v>11</v>
      </c>
      <c r="B139" s="120" t="s">
        <v>38</v>
      </c>
      <c r="C139" s="121"/>
      <c r="D139" s="121"/>
    </row>
    <row r="140" spans="1:4" s="122" customFormat="1" ht="13.2">
      <c r="A140" s="119"/>
      <c r="B140" s="120" t="s">
        <v>50</v>
      </c>
      <c r="C140" s="123">
        <v>60</v>
      </c>
      <c r="D140" s="121" t="s">
        <v>5</v>
      </c>
    </row>
    <row r="141" spans="1:4" s="122" customFormat="1" ht="13.2">
      <c r="A141" s="119"/>
      <c r="B141" s="120" t="s">
        <v>207</v>
      </c>
      <c r="C141" s="123">
        <v>15</v>
      </c>
      <c r="D141" s="121" t="s">
        <v>5</v>
      </c>
    </row>
    <row r="142" spans="1:4" s="122" customFormat="1" ht="13.2">
      <c r="A142" s="119"/>
      <c r="B142" s="120" t="s">
        <v>51</v>
      </c>
      <c r="C142" s="123">
        <v>20</v>
      </c>
      <c r="D142" s="121" t="s">
        <v>5</v>
      </c>
    </row>
    <row r="143" spans="1:4" s="122" customFormat="1" ht="13.2">
      <c r="A143" s="119"/>
      <c r="B143" s="120" t="s">
        <v>190</v>
      </c>
      <c r="C143" s="123">
        <v>100</v>
      </c>
      <c r="D143" s="121" t="s">
        <v>6</v>
      </c>
    </row>
    <row r="144" spans="1:4" s="122" customFormat="1" ht="13.2">
      <c r="A144" s="119" t="s">
        <v>13</v>
      </c>
      <c r="B144" s="120" t="s">
        <v>22</v>
      </c>
      <c r="C144" s="121"/>
      <c r="D144" s="121"/>
    </row>
    <row r="145" spans="1:4" s="122" customFormat="1" ht="13.2">
      <c r="A145" s="119"/>
      <c r="B145" s="120" t="s">
        <v>50</v>
      </c>
      <c r="C145" s="123">
        <v>125</v>
      </c>
      <c r="D145" s="121" t="s">
        <v>5</v>
      </c>
    </row>
    <row r="146" spans="1:4" s="122" customFormat="1" ht="13.2">
      <c r="A146" s="119"/>
      <c r="B146" s="120" t="s">
        <v>207</v>
      </c>
      <c r="C146" s="123">
        <v>10</v>
      </c>
      <c r="D146" s="121" t="s">
        <v>5</v>
      </c>
    </row>
    <row r="147" spans="1:4" s="122" customFormat="1" ht="13.2">
      <c r="A147" s="119"/>
      <c r="B147" s="120" t="s">
        <v>51</v>
      </c>
      <c r="C147" s="123">
        <v>20</v>
      </c>
      <c r="D147" s="121" t="s">
        <v>5</v>
      </c>
    </row>
    <row r="148" spans="1:4" s="122" customFormat="1" ht="13.2">
      <c r="A148" s="119"/>
      <c r="B148" s="120" t="s">
        <v>190</v>
      </c>
      <c r="C148" s="123">
        <v>60</v>
      </c>
      <c r="D148" s="121" t="s">
        <v>6</v>
      </c>
    </row>
    <row r="149" spans="1:4" s="122" customFormat="1" ht="13.2">
      <c r="A149" s="119" t="s">
        <v>15</v>
      </c>
      <c r="B149" s="120" t="s">
        <v>24</v>
      </c>
      <c r="C149" s="123"/>
      <c r="D149" s="121"/>
    </row>
    <row r="150" spans="1:4" s="122" customFormat="1" ht="13.2">
      <c r="A150" s="119"/>
      <c r="B150" s="120" t="s">
        <v>50</v>
      </c>
      <c r="C150" s="123">
        <v>15</v>
      </c>
      <c r="D150" s="121" t="s">
        <v>5</v>
      </c>
    </row>
    <row r="151" spans="1:4" s="122" customFormat="1" ht="13.2">
      <c r="A151" s="119"/>
      <c r="B151" s="120" t="s">
        <v>207</v>
      </c>
      <c r="C151" s="123">
        <v>10</v>
      </c>
      <c r="D151" s="121" t="s">
        <v>5</v>
      </c>
    </row>
    <row r="152" spans="1:4" s="122" customFormat="1" ht="13.2">
      <c r="A152" s="119"/>
      <c r="B152" s="120" t="s">
        <v>51</v>
      </c>
      <c r="C152" s="123">
        <v>10</v>
      </c>
      <c r="D152" s="121" t="s">
        <v>5</v>
      </c>
    </row>
    <row r="153" spans="1:4" s="122" customFormat="1" ht="13.2">
      <c r="A153" s="119"/>
      <c r="B153" s="120" t="s">
        <v>190</v>
      </c>
      <c r="C153" s="123">
        <v>10</v>
      </c>
      <c r="D153" s="121" t="s">
        <v>6</v>
      </c>
    </row>
    <row r="154" spans="1:4" s="122" customFormat="1" ht="13.2">
      <c r="A154" s="119"/>
      <c r="B154" s="120"/>
      <c r="C154" s="123"/>
      <c r="D154" s="121"/>
    </row>
    <row r="155" spans="1:4" s="122" customFormat="1" ht="13.2">
      <c r="A155" s="119" t="s">
        <v>17</v>
      </c>
      <c r="B155" s="120" t="s">
        <v>52</v>
      </c>
      <c r="C155" s="121"/>
      <c r="D155" s="121"/>
    </row>
    <row r="156" spans="1:4" s="122" customFormat="1" ht="13.2">
      <c r="A156" s="119"/>
      <c r="B156" s="120" t="s">
        <v>50</v>
      </c>
      <c r="C156" s="123">
        <v>150</v>
      </c>
      <c r="D156" s="121" t="s">
        <v>5</v>
      </c>
    </row>
    <row r="157" spans="1:4" s="122" customFormat="1" ht="13.2">
      <c r="A157" s="119"/>
      <c r="B157" s="120" t="s">
        <v>207</v>
      </c>
      <c r="C157" s="123">
        <v>10</v>
      </c>
      <c r="D157" s="121" t="s">
        <v>5</v>
      </c>
    </row>
    <row r="158" spans="1:4" s="122" customFormat="1" ht="13.2">
      <c r="A158" s="119"/>
      <c r="B158" s="120" t="s">
        <v>51</v>
      </c>
      <c r="C158" s="123">
        <v>20</v>
      </c>
      <c r="D158" s="121" t="s">
        <v>5</v>
      </c>
    </row>
    <row r="159" spans="1:4" s="122" customFormat="1" ht="13.2">
      <c r="A159" s="119"/>
      <c r="B159" s="120"/>
      <c r="C159" s="123"/>
      <c r="D159" s="121"/>
    </row>
    <row r="160" spans="1:4" s="122" customFormat="1" ht="13.2">
      <c r="A160" s="119" t="s">
        <v>15</v>
      </c>
      <c r="B160" s="120" t="s">
        <v>20</v>
      </c>
      <c r="C160" s="123"/>
      <c r="D160" s="121"/>
    </row>
    <row r="161" spans="1:4" s="122" customFormat="1" ht="13.2">
      <c r="A161" s="119"/>
      <c r="B161" s="120" t="s">
        <v>50</v>
      </c>
      <c r="C161" s="123">
        <v>200</v>
      </c>
      <c r="D161" s="121" t="s">
        <v>5</v>
      </c>
    </row>
    <row r="162" spans="1:4" s="122" customFormat="1" ht="13.2">
      <c r="A162" s="119"/>
      <c r="B162" s="120" t="s">
        <v>207</v>
      </c>
      <c r="C162" s="123">
        <v>25</v>
      </c>
      <c r="D162" s="121" t="s">
        <v>5</v>
      </c>
    </row>
    <row r="163" spans="1:4" s="122" customFormat="1" ht="13.2">
      <c r="A163" s="121"/>
      <c r="B163" s="120"/>
      <c r="C163" s="123"/>
      <c r="D163" s="121"/>
    </row>
    <row r="164" spans="1:4" s="122" customFormat="1" ht="13.2">
      <c r="A164" s="119"/>
      <c r="B164" s="120"/>
      <c r="C164" s="123"/>
      <c r="D164" s="121"/>
    </row>
    <row r="165" spans="1:4" s="122" customFormat="1" ht="13.2">
      <c r="A165" s="119">
        <f>A134+1</f>
        <v>14</v>
      </c>
      <c r="B165" s="120" t="s">
        <v>492</v>
      </c>
      <c r="C165" s="121"/>
      <c r="D165" s="121"/>
    </row>
    <row r="166" spans="1:4" s="122" customFormat="1" ht="13.2">
      <c r="A166" s="119"/>
      <c r="B166" s="120" t="s">
        <v>50</v>
      </c>
      <c r="C166" s="123">
        <v>12</v>
      </c>
      <c r="D166" s="121" t="s">
        <v>9</v>
      </c>
    </row>
    <row r="167" spans="1:4" s="122" customFormat="1" ht="13.2">
      <c r="A167" s="119"/>
      <c r="B167" s="120" t="s">
        <v>207</v>
      </c>
      <c r="C167" s="123">
        <v>22</v>
      </c>
      <c r="D167" s="121" t="s">
        <v>9</v>
      </c>
    </row>
    <row r="168" spans="1:4" s="122" customFormat="1" ht="13.2">
      <c r="A168" s="119"/>
      <c r="B168" s="120" t="s">
        <v>51</v>
      </c>
      <c r="C168" s="123">
        <v>12</v>
      </c>
      <c r="D168" s="121" t="s">
        <v>9</v>
      </c>
    </row>
    <row r="169" spans="1:4" s="122" customFormat="1" ht="13.2">
      <c r="A169" s="119"/>
      <c r="B169" s="120"/>
      <c r="C169" s="123"/>
      <c r="D169" s="121"/>
    </row>
    <row r="170" spans="1:4" s="122" customFormat="1" ht="13.2">
      <c r="A170" s="119">
        <f>A165+1</f>
        <v>15</v>
      </c>
      <c r="B170" s="120" t="s">
        <v>493</v>
      </c>
      <c r="C170" s="121"/>
      <c r="D170" s="121"/>
    </row>
    <row r="171" spans="1:4" s="122" customFormat="1" ht="13.2">
      <c r="A171" s="119"/>
      <c r="B171" s="120" t="s">
        <v>50</v>
      </c>
      <c r="C171" s="123">
        <v>18</v>
      </c>
      <c r="D171" s="121" t="s">
        <v>9</v>
      </c>
    </row>
    <row r="172" spans="1:4" s="122" customFormat="1" ht="13.2">
      <c r="A172" s="119"/>
      <c r="B172" s="120" t="s">
        <v>207</v>
      </c>
      <c r="C172" s="123">
        <v>25</v>
      </c>
      <c r="D172" s="121" t="s">
        <v>9</v>
      </c>
    </row>
    <row r="173" spans="1:4" s="122" customFormat="1" ht="13.2">
      <c r="A173" s="119"/>
      <c r="B173" s="120" t="s">
        <v>51</v>
      </c>
      <c r="C173" s="123">
        <v>18</v>
      </c>
      <c r="D173" s="121" t="s">
        <v>9</v>
      </c>
    </row>
    <row r="174" spans="1:4" s="122" customFormat="1" ht="13.2">
      <c r="A174" s="119"/>
      <c r="B174" s="120"/>
      <c r="C174" s="123"/>
      <c r="D174" s="121"/>
    </row>
    <row r="175" spans="1:4" s="122" customFormat="1" ht="13.2">
      <c r="A175" s="119">
        <f>A170+1</f>
        <v>16</v>
      </c>
      <c r="B175" s="120" t="s">
        <v>494</v>
      </c>
      <c r="C175" s="121"/>
      <c r="D175" s="121"/>
    </row>
    <row r="176" spans="1:4" s="122" customFormat="1" ht="13.2">
      <c r="A176" s="119"/>
      <c r="B176" s="120" t="s">
        <v>207</v>
      </c>
      <c r="C176" s="123">
        <v>4</v>
      </c>
      <c r="D176" s="121" t="s">
        <v>9</v>
      </c>
    </row>
    <row r="177" spans="1:4" s="122" customFormat="1" ht="13.2">
      <c r="A177" s="119"/>
      <c r="B177" s="120" t="s">
        <v>51</v>
      </c>
      <c r="C177" s="123">
        <v>6</v>
      </c>
      <c r="D177" s="121" t="s">
        <v>9</v>
      </c>
    </row>
    <row r="178" spans="1:4" s="122" customFormat="1" ht="26.4">
      <c r="A178" s="119">
        <f>A175+1</f>
        <v>17</v>
      </c>
      <c r="B178" s="120" t="s">
        <v>495</v>
      </c>
      <c r="C178" s="123"/>
      <c r="D178" s="121"/>
    </row>
    <row r="179" spans="1:4" s="122" customFormat="1" ht="13.2">
      <c r="A179" s="119"/>
      <c r="B179" s="120" t="s">
        <v>207</v>
      </c>
      <c r="C179" s="123">
        <v>4</v>
      </c>
      <c r="D179" s="121" t="s">
        <v>9</v>
      </c>
    </row>
    <row r="180" spans="1:4" s="122" customFormat="1" ht="13.2">
      <c r="A180" s="119"/>
      <c r="B180" s="120" t="s">
        <v>51</v>
      </c>
      <c r="C180" s="123">
        <v>6</v>
      </c>
      <c r="D180" s="121" t="s">
        <v>9</v>
      </c>
    </row>
    <row r="181" spans="1:4" s="122" customFormat="1" ht="13.2">
      <c r="A181" s="119"/>
      <c r="B181" s="120"/>
      <c r="C181" s="123"/>
      <c r="D181" s="121"/>
    </row>
    <row r="182" spans="1:4" s="122" customFormat="1" ht="26.4">
      <c r="A182" s="119">
        <f>A178+1</f>
        <v>18</v>
      </c>
      <c r="B182" s="120" t="s">
        <v>496</v>
      </c>
      <c r="C182" s="123"/>
      <c r="D182" s="121"/>
    </row>
    <row r="183" spans="1:4" s="122" customFormat="1" ht="13.2">
      <c r="A183" s="119" t="s">
        <v>4</v>
      </c>
      <c r="B183" s="120" t="s">
        <v>23</v>
      </c>
      <c r="C183" s="121"/>
      <c r="D183" s="121"/>
    </row>
    <row r="184" spans="1:4" s="122" customFormat="1" ht="13.2">
      <c r="A184" s="119"/>
      <c r="B184" s="120" t="s">
        <v>50</v>
      </c>
      <c r="C184" s="123">
        <v>1</v>
      </c>
      <c r="D184" s="121" t="s">
        <v>9</v>
      </c>
    </row>
    <row r="185" spans="1:4" s="122" customFormat="1" ht="13.2">
      <c r="A185" s="119"/>
      <c r="B185" s="120" t="s">
        <v>190</v>
      </c>
      <c r="C185" s="123">
        <v>4</v>
      </c>
      <c r="D185" s="121" t="s">
        <v>9</v>
      </c>
    </row>
    <row r="186" spans="1:4" s="122" customFormat="1" ht="13.2">
      <c r="A186" s="119"/>
      <c r="B186" s="120"/>
      <c r="C186" s="123"/>
      <c r="D186" s="121"/>
    </row>
    <row r="187" spans="1:4" s="122" customFormat="1" ht="13.2">
      <c r="A187" s="119" t="s">
        <v>11</v>
      </c>
      <c r="B187" s="120" t="s">
        <v>174</v>
      </c>
      <c r="C187" s="121"/>
      <c r="D187" s="121"/>
    </row>
    <row r="188" spans="1:4" s="122" customFormat="1" ht="13.2">
      <c r="A188" s="119"/>
      <c r="B188" s="120" t="s">
        <v>50</v>
      </c>
      <c r="C188" s="123">
        <v>2</v>
      </c>
      <c r="D188" s="121" t="s">
        <v>9</v>
      </c>
    </row>
    <row r="189" spans="1:4" s="122" customFormat="1" ht="13.2">
      <c r="A189" s="119"/>
      <c r="B189" s="120" t="s">
        <v>51</v>
      </c>
      <c r="C189" s="123">
        <v>2</v>
      </c>
      <c r="D189" s="121" t="s">
        <v>9</v>
      </c>
    </row>
    <row r="190" spans="1:4" s="122" customFormat="1" ht="13.2">
      <c r="A190" s="119"/>
      <c r="B190" s="120" t="s">
        <v>190</v>
      </c>
      <c r="C190" s="123">
        <v>6</v>
      </c>
      <c r="D190" s="121" t="s">
        <v>9</v>
      </c>
    </row>
    <row r="191" spans="1:4" s="122" customFormat="1" ht="13.2">
      <c r="A191" s="119"/>
      <c r="B191" s="120"/>
      <c r="C191" s="123"/>
      <c r="D191" s="121"/>
    </row>
    <row r="192" spans="1:4" s="122" customFormat="1" ht="13.2">
      <c r="A192" s="119"/>
      <c r="B192" s="120"/>
      <c r="C192" s="123"/>
      <c r="D192" s="121"/>
    </row>
    <row r="193" spans="1:4" s="122" customFormat="1" ht="13.2">
      <c r="A193" s="119" t="s">
        <v>13</v>
      </c>
      <c r="B193" s="120" t="s">
        <v>22</v>
      </c>
      <c r="C193" s="123"/>
      <c r="D193" s="121"/>
    </row>
    <row r="194" spans="1:4" s="122" customFormat="1" ht="13.2">
      <c r="A194" s="119"/>
      <c r="B194" s="120" t="s">
        <v>50</v>
      </c>
      <c r="C194" s="123">
        <v>6</v>
      </c>
      <c r="D194" s="121" t="s">
        <v>9</v>
      </c>
    </row>
    <row r="195" spans="1:4" s="122" customFormat="1" ht="13.2">
      <c r="A195" s="119"/>
      <c r="B195" s="120" t="s">
        <v>207</v>
      </c>
      <c r="C195" s="123">
        <v>2</v>
      </c>
      <c r="D195" s="121" t="s">
        <v>9</v>
      </c>
    </row>
    <row r="196" spans="1:4" s="122" customFormat="1" ht="13.2">
      <c r="A196" s="119"/>
      <c r="B196" s="120" t="s">
        <v>51</v>
      </c>
      <c r="C196" s="123">
        <v>2</v>
      </c>
      <c r="D196" s="121" t="s">
        <v>9</v>
      </c>
    </row>
    <row r="197" spans="1:4" s="122" customFormat="1" ht="13.2">
      <c r="A197" s="119"/>
      <c r="B197" s="120" t="s">
        <v>190</v>
      </c>
      <c r="C197" s="123">
        <v>6</v>
      </c>
      <c r="D197" s="121" t="s">
        <v>9</v>
      </c>
    </row>
    <row r="198" spans="1:4" s="122" customFormat="1" ht="13.2">
      <c r="A198" s="119"/>
      <c r="B198" s="120"/>
      <c r="C198" s="123"/>
      <c r="D198" s="121"/>
    </row>
    <row r="199" spans="1:4" s="122" customFormat="1" ht="13.2">
      <c r="A199" s="119" t="s">
        <v>15</v>
      </c>
      <c r="B199" s="120" t="s">
        <v>24</v>
      </c>
      <c r="C199" s="123"/>
      <c r="D199" s="121"/>
    </row>
    <row r="200" spans="1:4" s="122" customFormat="1" ht="13.2">
      <c r="A200" s="119"/>
      <c r="B200" s="120" t="s">
        <v>50</v>
      </c>
      <c r="C200" s="123">
        <v>10</v>
      </c>
      <c r="D200" s="121" t="s">
        <v>9</v>
      </c>
    </row>
    <row r="201" spans="1:4" s="122" customFormat="1" ht="13.2">
      <c r="A201" s="119"/>
      <c r="B201" s="120" t="s">
        <v>207</v>
      </c>
      <c r="C201" s="123">
        <v>4</v>
      </c>
      <c r="D201" s="121" t="s">
        <v>9</v>
      </c>
    </row>
    <row r="202" spans="1:4" s="122" customFormat="1" ht="13.2">
      <c r="A202" s="119"/>
      <c r="B202" s="120" t="s">
        <v>51</v>
      </c>
      <c r="C202" s="123">
        <v>2</v>
      </c>
      <c r="D202" s="121" t="s">
        <v>9</v>
      </c>
    </row>
    <row r="203" spans="1:4" s="122" customFormat="1" ht="13.2">
      <c r="A203" s="119"/>
      <c r="B203" s="120" t="s">
        <v>190</v>
      </c>
      <c r="C203" s="123">
        <v>2</v>
      </c>
      <c r="D203" s="121" t="s">
        <v>9</v>
      </c>
    </row>
    <row r="204" spans="1:4" s="122" customFormat="1" ht="13.2">
      <c r="A204" s="119"/>
      <c r="B204" s="120"/>
      <c r="C204" s="123"/>
      <c r="D204" s="121"/>
    </row>
    <row r="205" spans="1:4" s="122" customFormat="1" ht="13.2">
      <c r="A205" s="119" t="s">
        <v>17</v>
      </c>
      <c r="B205" s="120" t="s">
        <v>52</v>
      </c>
      <c r="C205" s="123"/>
      <c r="D205" s="121"/>
    </row>
    <row r="206" spans="1:4" s="122" customFormat="1" ht="13.2">
      <c r="A206" s="119"/>
      <c r="B206" s="120" t="s">
        <v>50</v>
      </c>
      <c r="C206" s="123">
        <v>10</v>
      </c>
      <c r="D206" s="121" t="s">
        <v>9</v>
      </c>
    </row>
    <row r="207" spans="1:4" s="122" customFormat="1" ht="13.2">
      <c r="A207" s="119"/>
      <c r="B207" s="120" t="s">
        <v>207</v>
      </c>
      <c r="C207" s="123">
        <v>2</v>
      </c>
      <c r="D207" s="121" t="s">
        <v>9</v>
      </c>
    </row>
    <row r="208" spans="1:4" s="122" customFormat="1" ht="13.2">
      <c r="A208" s="119"/>
      <c r="B208" s="120" t="s">
        <v>51</v>
      </c>
      <c r="C208" s="123">
        <v>4</v>
      </c>
      <c r="D208" s="121" t="s">
        <v>9</v>
      </c>
    </row>
    <row r="209" spans="1:4" s="122" customFormat="1" ht="13.2">
      <c r="A209" s="119"/>
      <c r="B209" s="120"/>
      <c r="C209" s="123"/>
      <c r="D209" s="121"/>
    </row>
    <row r="210" spans="1:4" s="122" customFormat="1" ht="13.2">
      <c r="A210" s="119" t="s">
        <v>40</v>
      </c>
      <c r="B210" s="120" t="s">
        <v>20</v>
      </c>
      <c r="C210" s="123"/>
      <c r="D210" s="121"/>
    </row>
    <row r="211" spans="1:4" s="122" customFormat="1" ht="13.2">
      <c r="A211" s="119"/>
      <c r="B211" s="120" t="s">
        <v>50</v>
      </c>
      <c r="C211" s="123">
        <v>20</v>
      </c>
      <c r="D211" s="121" t="s">
        <v>9</v>
      </c>
    </row>
    <row r="212" spans="1:4" s="122" customFormat="1" ht="13.2">
      <c r="A212" s="119"/>
      <c r="B212" s="120" t="s">
        <v>207</v>
      </c>
      <c r="C212" s="123">
        <v>6</v>
      </c>
      <c r="D212" s="121" t="s">
        <v>9</v>
      </c>
    </row>
    <row r="213" spans="1:4" s="122" customFormat="1" ht="13.2">
      <c r="A213" s="119"/>
      <c r="B213" s="120" t="s">
        <v>51</v>
      </c>
      <c r="C213" s="123">
        <v>4</v>
      </c>
      <c r="D213" s="121" t="s">
        <v>9</v>
      </c>
    </row>
    <row r="214" spans="1:4" s="122" customFormat="1" ht="13.2">
      <c r="A214" s="119"/>
      <c r="B214" s="120"/>
      <c r="C214" s="123"/>
      <c r="D214" s="121"/>
    </row>
    <row r="215" spans="1:4" s="122" customFormat="1" ht="26.4">
      <c r="A215" s="119">
        <f>A182+1</f>
        <v>19</v>
      </c>
      <c r="B215" s="120" t="s">
        <v>497</v>
      </c>
      <c r="C215" s="123"/>
      <c r="D215" s="121"/>
    </row>
    <row r="216" spans="1:4" s="122" customFormat="1" ht="13.2">
      <c r="A216" s="119"/>
      <c r="B216" s="120" t="s">
        <v>50</v>
      </c>
      <c r="C216" s="123">
        <f>C50</f>
        <v>4</v>
      </c>
      <c r="D216" s="121" t="s">
        <v>9</v>
      </c>
    </row>
    <row r="217" spans="1:4" s="122" customFormat="1" ht="13.2">
      <c r="A217" s="119"/>
      <c r="B217" s="120" t="s">
        <v>207</v>
      </c>
      <c r="C217" s="123">
        <f>C51</f>
        <v>8</v>
      </c>
      <c r="D217" s="121" t="s">
        <v>9</v>
      </c>
    </row>
    <row r="218" spans="1:4" s="122" customFormat="1" ht="13.2">
      <c r="A218" s="119"/>
      <c r="B218" s="120" t="s">
        <v>51</v>
      </c>
      <c r="C218" s="123">
        <f>C52</f>
        <v>6</v>
      </c>
      <c r="D218" s="121" t="s">
        <v>9</v>
      </c>
    </row>
    <row r="219" spans="1:4" s="122" customFormat="1" ht="13.2">
      <c r="A219" s="119"/>
      <c r="B219" s="120"/>
      <c r="C219" s="123"/>
      <c r="D219" s="121"/>
    </row>
    <row r="220" spans="1:4" s="122" customFormat="1" ht="26.4">
      <c r="A220" s="119">
        <f>A215+1</f>
        <v>20</v>
      </c>
      <c r="B220" s="120" t="s">
        <v>57</v>
      </c>
      <c r="C220" s="123"/>
      <c r="D220" s="121"/>
    </row>
    <row r="221" spans="1:4" s="122" customFormat="1" ht="13.2">
      <c r="A221" s="119"/>
      <c r="B221" s="120" t="s">
        <v>50</v>
      </c>
      <c r="C221" s="123">
        <v>4</v>
      </c>
      <c r="D221" s="121" t="s">
        <v>9</v>
      </c>
    </row>
    <row r="222" spans="1:4" s="122" customFormat="1" ht="13.2">
      <c r="A222" s="119"/>
      <c r="B222" s="120"/>
      <c r="C222" s="123"/>
      <c r="D222" s="121"/>
    </row>
    <row r="223" spans="1:4" s="122" customFormat="1" ht="52.8">
      <c r="A223" s="119">
        <f>A220+1</f>
        <v>21</v>
      </c>
      <c r="B223" s="120" t="s">
        <v>498</v>
      </c>
      <c r="C223" s="123"/>
      <c r="D223" s="121"/>
    </row>
    <row r="224" spans="1:4" s="122" customFormat="1" ht="13.2">
      <c r="A224" s="119" t="s">
        <v>4</v>
      </c>
      <c r="B224" s="120" t="s">
        <v>25</v>
      </c>
      <c r="C224" s="121"/>
      <c r="D224" s="121"/>
    </row>
    <row r="225" spans="1:4" s="122" customFormat="1" ht="13.2">
      <c r="A225" s="119"/>
      <c r="B225" s="120" t="s">
        <v>50</v>
      </c>
      <c r="C225" s="123">
        <v>70</v>
      </c>
      <c r="D225" s="121" t="s">
        <v>5</v>
      </c>
    </row>
    <row r="226" spans="1:4" s="122" customFormat="1" ht="13.2">
      <c r="A226" s="119"/>
      <c r="B226" s="120" t="s">
        <v>207</v>
      </c>
      <c r="C226" s="123">
        <v>50</v>
      </c>
      <c r="D226" s="121" t="s">
        <v>5</v>
      </c>
    </row>
    <row r="227" spans="1:4" s="122" customFormat="1" ht="13.2">
      <c r="A227" s="119"/>
      <c r="B227" s="120" t="s">
        <v>51</v>
      </c>
      <c r="C227" s="123">
        <v>60</v>
      </c>
      <c r="D227" s="121" t="s">
        <v>5</v>
      </c>
    </row>
    <row r="228" spans="1:4" s="122" customFormat="1" ht="13.2">
      <c r="A228" s="119"/>
      <c r="B228" s="120"/>
      <c r="C228" s="123"/>
      <c r="D228" s="121"/>
    </row>
    <row r="229" spans="1:4" s="122" customFormat="1" ht="13.2">
      <c r="A229" s="119" t="s">
        <v>11</v>
      </c>
      <c r="B229" s="120" t="s">
        <v>26</v>
      </c>
      <c r="C229" s="123"/>
      <c r="D229" s="121"/>
    </row>
    <row r="230" spans="1:4" s="122" customFormat="1" ht="13.2">
      <c r="A230" s="119"/>
      <c r="B230" s="120" t="s">
        <v>50</v>
      </c>
      <c r="C230" s="123">
        <v>100</v>
      </c>
      <c r="D230" s="121" t="s">
        <v>5</v>
      </c>
    </row>
    <row r="231" spans="1:4" s="122" customFormat="1" ht="13.2">
      <c r="A231" s="119"/>
      <c r="B231" s="120" t="s">
        <v>207</v>
      </c>
      <c r="C231" s="123">
        <v>50</v>
      </c>
      <c r="D231" s="121" t="s">
        <v>5</v>
      </c>
    </row>
    <row r="232" spans="1:4" s="122" customFormat="1" ht="13.2">
      <c r="A232" s="119"/>
      <c r="B232" s="120" t="s">
        <v>51</v>
      </c>
      <c r="C232" s="123">
        <v>40</v>
      </c>
      <c r="D232" s="121" t="s">
        <v>5</v>
      </c>
    </row>
    <row r="233" spans="1:4" s="122" customFormat="1" ht="13.2">
      <c r="A233" s="119"/>
      <c r="B233" s="120"/>
      <c r="C233" s="123"/>
      <c r="D233" s="121"/>
    </row>
    <row r="234" spans="1:4" s="122" customFormat="1" ht="66">
      <c r="A234" s="119">
        <f>A223+1</f>
        <v>22</v>
      </c>
      <c r="B234" s="129" t="s">
        <v>499</v>
      </c>
      <c r="C234" s="121"/>
      <c r="D234" s="121"/>
    </row>
    <row r="235" spans="1:4" s="122" customFormat="1" ht="13.2">
      <c r="A235" s="119" t="s">
        <v>4</v>
      </c>
      <c r="B235" s="120" t="s">
        <v>42</v>
      </c>
      <c r="C235" s="121"/>
      <c r="D235" s="121"/>
    </row>
    <row r="236" spans="1:4" s="122" customFormat="1" ht="13.2">
      <c r="A236" s="119"/>
      <c r="B236" s="120" t="s">
        <v>50</v>
      </c>
      <c r="C236" s="123">
        <v>30</v>
      </c>
      <c r="D236" s="121" t="s">
        <v>5</v>
      </c>
    </row>
    <row r="237" spans="1:4" s="122" customFormat="1" ht="13.2">
      <c r="A237" s="119"/>
      <c r="B237" s="120"/>
      <c r="C237" s="123"/>
      <c r="D237" s="121"/>
    </row>
    <row r="238" spans="1:4" s="122" customFormat="1" ht="66">
      <c r="A238" s="119">
        <f>A234+1</f>
        <v>23</v>
      </c>
      <c r="B238" s="129" t="s">
        <v>500</v>
      </c>
      <c r="C238" s="121"/>
      <c r="D238" s="121"/>
    </row>
    <row r="239" spans="1:4" s="122" customFormat="1" ht="13.2">
      <c r="A239" s="119" t="s">
        <v>4</v>
      </c>
      <c r="B239" s="120" t="s">
        <v>35</v>
      </c>
      <c r="C239" s="121"/>
      <c r="D239" s="121"/>
    </row>
    <row r="240" spans="1:4" s="122" customFormat="1" ht="13.2">
      <c r="A240" s="119"/>
      <c r="B240" s="120" t="s">
        <v>50</v>
      </c>
      <c r="C240" s="123">
        <v>150</v>
      </c>
      <c r="D240" s="121" t="s">
        <v>5</v>
      </c>
    </row>
    <row r="241" spans="1:4" s="122" customFormat="1" ht="13.2">
      <c r="A241" s="119" t="s">
        <v>11</v>
      </c>
      <c r="B241" s="120" t="s">
        <v>42</v>
      </c>
      <c r="C241" s="123"/>
      <c r="D241" s="121"/>
    </row>
    <row r="242" spans="1:4" s="122" customFormat="1" ht="13.2">
      <c r="A242" s="119"/>
      <c r="B242" s="120" t="s">
        <v>50</v>
      </c>
      <c r="C242" s="123">
        <v>130</v>
      </c>
      <c r="D242" s="121" t="s">
        <v>5</v>
      </c>
    </row>
    <row r="243" spans="1:4" s="122" customFormat="1" ht="13.2">
      <c r="A243" s="119" t="s">
        <v>13</v>
      </c>
      <c r="B243" s="120" t="s">
        <v>25</v>
      </c>
      <c r="C243" s="123"/>
      <c r="D243" s="121"/>
    </row>
    <row r="244" spans="1:4" s="122" customFormat="1" ht="13.2">
      <c r="A244" s="119"/>
      <c r="B244" s="120" t="s">
        <v>50</v>
      </c>
      <c r="C244" s="123">
        <v>120</v>
      </c>
      <c r="D244" s="121" t="s">
        <v>5</v>
      </c>
    </row>
    <row r="245" spans="1:4" s="122" customFormat="1" ht="13.2">
      <c r="A245" s="119"/>
      <c r="B245" s="120"/>
      <c r="C245" s="123"/>
      <c r="D245" s="121"/>
    </row>
    <row r="246" spans="1:4" s="122" customFormat="1" ht="52.8">
      <c r="A246" s="119">
        <f>A238+1</f>
        <v>24</v>
      </c>
      <c r="B246" s="120" t="s">
        <v>39</v>
      </c>
      <c r="C246" s="121"/>
      <c r="D246" s="121"/>
    </row>
    <row r="247" spans="1:4" s="122" customFormat="1" ht="13.2">
      <c r="A247" s="119" t="s">
        <v>4</v>
      </c>
      <c r="B247" s="120" t="s">
        <v>35</v>
      </c>
      <c r="C247" s="123">
        <v>150</v>
      </c>
      <c r="D247" s="121" t="s">
        <v>5</v>
      </c>
    </row>
    <row r="248" spans="1:4" s="122" customFormat="1" ht="13.2">
      <c r="A248" s="119"/>
      <c r="B248" s="120"/>
      <c r="C248" s="121"/>
      <c r="D248" s="121"/>
    </row>
    <row r="249" spans="1:4" s="122" customFormat="1" ht="13.2">
      <c r="A249" s="119" t="s">
        <v>11</v>
      </c>
      <c r="B249" s="120" t="s">
        <v>42</v>
      </c>
      <c r="C249" s="123"/>
      <c r="D249" s="121"/>
    </row>
    <row r="250" spans="1:4" s="122" customFormat="1" ht="13.2">
      <c r="A250" s="119"/>
      <c r="B250" s="120" t="s">
        <v>50</v>
      </c>
      <c r="C250" s="123">
        <v>130</v>
      </c>
      <c r="D250" s="121" t="s">
        <v>5</v>
      </c>
    </row>
    <row r="251" spans="1:4" s="122" customFormat="1" ht="13.2">
      <c r="A251" s="119"/>
      <c r="B251" s="120"/>
      <c r="C251" s="123"/>
      <c r="D251" s="121"/>
    </row>
    <row r="252" spans="1:4" s="122" customFormat="1" ht="13.2">
      <c r="A252" s="119" t="s">
        <v>13</v>
      </c>
      <c r="B252" s="120" t="s">
        <v>47</v>
      </c>
      <c r="C252" s="123"/>
      <c r="D252" s="121"/>
    </row>
    <row r="253" spans="1:4" s="122" customFormat="1" ht="13.2">
      <c r="A253" s="119"/>
      <c r="B253" s="120" t="s">
        <v>50</v>
      </c>
      <c r="C253" s="123">
        <v>120</v>
      </c>
      <c r="D253" s="121" t="s">
        <v>5</v>
      </c>
    </row>
    <row r="254" spans="1:4" s="122" customFormat="1" ht="13.2">
      <c r="A254" s="119"/>
      <c r="B254" s="120"/>
      <c r="C254" s="123"/>
      <c r="D254" s="121"/>
    </row>
    <row r="255" spans="1:4" s="122" customFormat="1" ht="39.6">
      <c r="A255" s="119">
        <f>A246+1</f>
        <v>25</v>
      </c>
      <c r="B255" s="120" t="s">
        <v>501</v>
      </c>
      <c r="C255" s="123">
        <v>20</v>
      </c>
      <c r="D255" s="121" t="s">
        <v>9</v>
      </c>
    </row>
    <row r="256" spans="1:4" s="122" customFormat="1" ht="13.2">
      <c r="A256" s="119"/>
      <c r="B256" s="120"/>
      <c r="C256" s="123"/>
      <c r="D256" s="121"/>
    </row>
    <row r="257" spans="1:4" s="122" customFormat="1" ht="79.2">
      <c r="A257" s="119">
        <f>A255+1</f>
        <v>26</v>
      </c>
      <c r="B257" s="120" t="s">
        <v>502</v>
      </c>
      <c r="C257" s="123"/>
      <c r="D257" s="121"/>
    </row>
    <row r="258" spans="1:4" s="122" customFormat="1" ht="13.2">
      <c r="A258" s="119" t="s">
        <v>7</v>
      </c>
      <c r="B258" s="120" t="s">
        <v>30</v>
      </c>
      <c r="C258" s="123">
        <v>20</v>
      </c>
      <c r="D258" s="121" t="s">
        <v>9</v>
      </c>
    </row>
    <row r="259" spans="1:4" s="122" customFormat="1" ht="13.2">
      <c r="A259" s="119" t="s">
        <v>8</v>
      </c>
      <c r="B259" s="120" t="s">
        <v>32</v>
      </c>
      <c r="C259" s="123">
        <v>15</v>
      </c>
      <c r="D259" s="121" t="s">
        <v>9</v>
      </c>
    </row>
    <row r="260" spans="1:4" s="122" customFormat="1" ht="13.2">
      <c r="A260" s="119"/>
      <c r="B260" s="120"/>
      <c r="C260" s="123"/>
      <c r="D260" s="121"/>
    </row>
    <row r="261" spans="1:4" s="122" customFormat="1" ht="13.2">
      <c r="A261" s="119" t="s">
        <v>29</v>
      </c>
      <c r="B261" s="120" t="s">
        <v>33</v>
      </c>
      <c r="C261" s="123">
        <v>8</v>
      </c>
      <c r="D261" s="121" t="s">
        <v>9</v>
      </c>
    </row>
    <row r="262" spans="1:4" s="122" customFormat="1" ht="13.2">
      <c r="A262" s="119" t="s">
        <v>31</v>
      </c>
      <c r="B262" s="120" t="s">
        <v>34</v>
      </c>
      <c r="C262" s="123">
        <v>5</v>
      </c>
      <c r="D262" s="121" t="s">
        <v>9</v>
      </c>
    </row>
    <row r="263" spans="1:4" s="122" customFormat="1" ht="13.2">
      <c r="A263" s="119"/>
      <c r="B263" s="120"/>
      <c r="C263" s="123"/>
      <c r="D263" s="121"/>
    </row>
    <row r="264" spans="1:4" s="122" customFormat="1" ht="26.4">
      <c r="A264" s="119">
        <f>A257+1</f>
        <v>27</v>
      </c>
      <c r="B264" s="120" t="s">
        <v>503</v>
      </c>
      <c r="C264" s="123"/>
      <c r="D264" s="121"/>
    </row>
    <row r="265" spans="1:4" s="122" customFormat="1" ht="13.2">
      <c r="A265" s="119" t="s">
        <v>7</v>
      </c>
      <c r="B265" s="120" t="s">
        <v>181</v>
      </c>
      <c r="C265" s="123">
        <v>2</v>
      </c>
      <c r="D265" s="121" t="s">
        <v>9</v>
      </c>
    </row>
    <row r="266" spans="1:4" s="122" customFormat="1" ht="13.2">
      <c r="A266" s="119" t="s">
        <v>8</v>
      </c>
      <c r="B266" s="120" t="s">
        <v>182</v>
      </c>
      <c r="C266" s="123">
        <v>2</v>
      </c>
      <c r="D266" s="121" t="s">
        <v>9</v>
      </c>
    </row>
    <row r="267" spans="1:4" s="122" customFormat="1" ht="13.2">
      <c r="A267" s="119" t="s">
        <v>8</v>
      </c>
      <c r="B267" s="120" t="s">
        <v>189</v>
      </c>
      <c r="C267" s="123">
        <v>1</v>
      </c>
      <c r="D267" s="121" t="s">
        <v>9</v>
      </c>
    </row>
    <row r="268" spans="1:4" s="122" customFormat="1" ht="13.2">
      <c r="A268" s="119"/>
      <c r="B268" s="120"/>
      <c r="C268" s="123"/>
      <c r="D268" s="121"/>
    </row>
    <row r="269" spans="1:4" s="122" customFormat="1" ht="13.2">
      <c r="A269" s="119"/>
      <c r="B269" s="120"/>
      <c r="C269" s="123"/>
      <c r="D269" s="121"/>
    </row>
    <row r="270" spans="1:4" s="122" customFormat="1" ht="13.2">
      <c r="A270" s="119"/>
      <c r="B270" s="120"/>
      <c r="C270" s="123"/>
      <c r="D270" s="121"/>
    </row>
    <row r="271" spans="1:4" s="122" customFormat="1" ht="13.2">
      <c r="A271" s="119"/>
      <c r="B271" s="120"/>
      <c r="C271" s="123"/>
      <c r="D271" s="121"/>
    </row>
    <row r="272" spans="1:4" s="122" customFormat="1" ht="13.2">
      <c r="A272" s="119"/>
      <c r="B272" s="120"/>
      <c r="C272" s="123"/>
      <c r="D272" s="121"/>
    </row>
    <row r="273" spans="1:4" s="122" customFormat="1" ht="13.2">
      <c r="A273" s="119"/>
      <c r="B273" s="120"/>
      <c r="C273" s="123"/>
      <c r="D273" s="121"/>
    </row>
    <row r="274" spans="1:4" s="122" customFormat="1" ht="13.2">
      <c r="A274" s="119"/>
      <c r="B274" s="120"/>
      <c r="C274" s="123"/>
      <c r="D274" s="121"/>
    </row>
    <row r="275" spans="1:4" s="122" customFormat="1" ht="13.2">
      <c r="A275" s="119"/>
      <c r="B275" s="120"/>
      <c r="C275" s="123"/>
      <c r="D275" s="121"/>
    </row>
    <row r="276" spans="1:4" s="122" customFormat="1" ht="13.2">
      <c r="A276" s="119"/>
      <c r="B276" s="120"/>
      <c r="C276" s="123"/>
      <c r="D276" s="121"/>
    </row>
    <row r="277" spans="1:4" s="122" customFormat="1" ht="13.2">
      <c r="A277" s="119"/>
      <c r="B277" s="120"/>
      <c r="C277" s="123"/>
      <c r="D277" s="121"/>
    </row>
    <row r="278" spans="1:4" s="122" customFormat="1" ht="13.2">
      <c r="A278" s="119"/>
      <c r="B278" s="120"/>
      <c r="C278" s="123"/>
      <c r="D278" s="121"/>
    </row>
    <row r="279" spans="1:4" s="122" customFormat="1" ht="13.2">
      <c r="A279" s="119"/>
      <c r="B279" s="120"/>
      <c r="C279" s="123"/>
      <c r="D279" s="121"/>
    </row>
    <row r="280" spans="1:4" s="122" customFormat="1" ht="13.2">
      <c r="A280" s="119"/>
      <c r="B280" s="120"/>
      <c r="C280" s="123"/>
      <c r="D280" s="121"/>
    </row>
    <row r="281" spans="1:4" s="122" customFormat="1" ht="13.2">
      <c r="A281" s="119"/>
      <c r="B281" s="120"/>
      <c r="C281" s="123"/>
      <c r="D281" s="121"/>
    </row>
    <row r="282" spans="1:4" s="122" customFormat="1" ht="13.2">
      <c r="A282" s="119"/>
      <c r="B282" s="120"/>
      <c r="C282" s="123"/>
      <c r="D282" s="121"/>
    </row>
    <row r="283" spans="1:4" s="122" customFormat="1" ht="52.8">
      <c r="A283" s="119">
        <f>A264+1</f>
        <v>28</v>
      </c>
      <c r="B283" s="120" t="s">
        <v>504</v>
      </c>
      <c r="C283" s="123"/>
      <c r="D283" s="121"/>
    </row>
    <row r="284" spans="1:4" s="122" customFormat="1" ht="13.2">
      <c r="A284" s="119" t="s">
        <v>7</v>
      </c>
      <c r="B284" s="120" t="s">
        <v>193</v>
      </c>
      <c r="C284" s="123">
        <v>300</v>
      </c>
      <c r="D284" s="121" t="s">
        <v>158</v>
      </c>
    </row>
    <row r="285" spans="1:4" s="122" customFormat="1" ht="13.2">
      <c r="A285" s="119" t="s">
        <v>8</v>
      </c>
      <c r="B285" s="120" t="s">
        <v>194</v>
      </c>
      <c r="C285" s="123">
        <v>225</v>
      </c>
      <c r="D285" s="121" t="s">
        <v>158</v>
      </c>
    </row>
    <row r="286" spans="1:4" s="122" customFormat="1" ht="13.2">
      <c r="A286" s="119" t="s">
        <v>29</v>
      </c>
      <c r="B286" s="120" t="s">
        <v>195</v>
      </c>
      <c r="C286" s="123">
        <v>120</v>
      </c>
      <c r="D286" s="121" t="s">
        <v>158</v>
      </c>
    </row>
    <row r="287" spans="1:4" s="122" customFormat="1" ht="13.2">
      <c r="A287" s="119" t="s">
        <v>31</v>
      </c>
      <c r="B287" s="120" t="s">
        <v>196</v>
      </c>
      <c r="C287" s="123">
        <v>75</v>
      </c>
      <c r="D287" s="121" t="s">
        <v>158</v>
      </c>
    </row>
    <row r="288" spans="1:4" s="122" customFormat="1" ht="13.2">
      <c r="A288" s="121"/>
      <c r="B288" s="120"/>
      <c r="C288" s="121"/>
      <c r="D288" s="121"/>
    </row>
    <row r="289" spans="1:17" s="122" customFormat="1" ht="184.8">
      <c r="A289" s="119">
        <f>A283+1</f>
        <v>29</v>
      </c>
      <c r="B289" s="120" t="s">
        <v>183</v>
      </c>
      <c r="C289" s="123">
        <v>2</v>
      </c>
      <c r="D289" s="121" t="s">
        <v>9</v>
      </c>
    </row>
    <row r="290" spans="1:17" s="122" customFormat="1" ht="13.2">
      <c r="A290" s="119"/>
      <c r="B290" s="120"/>
      <c r="C290" s="123"/>
      <c r="D290" s="121"/>
    </row>
    <row r="291" spans="1:17" s="122" customFormat="1" ht="13.2">
      <c r="A291" s="119">
        <f>A289+1</f>
        <v>30</v>
      </c>
      <c r="B291" s="120" t="s">
        <v>191</v>
      </c>
      <c r="C291" s="123">
        <v>2</v>
      </c>
      <c r="D291" s="121" t="s">
        <v>9</v>
      </c>
    </row>
    <row r="292" spans="1:17" s="122" customFormat="1" ht="13.2">
      <c r="A292" s="119"/>
      <c r="B292" s="120"/>
      <c r="C292" s="123"/>
      <c r="D292" s="121"/>
    </row>
    <row r="293" spans="1:17" s="122" customFormat="1" ht="52.8">
      <c r="A293" s="119">
        <f>A291+1</f>
        <v>31</v>
      </c>
      <c r="B293" s="120" t="s">
        <v>505</v>
      </c>
      <c r="C293" s="123"/>
      <c r="D293" s="121"/>
      <c r="E293" s="127"/>
      <c r="F293" s="127"/>
      <c r="G293" s="127"/>
      <c r="H293" s="127"/>
      <c r="I293" s="127"/>
      <c r="J293" s="127"/>
      <c r="K293" s="127"/>
      <c r="L293" s="127"/>
      <c r="M293" s="127"/>
      <c r="N293" s="127"/>
      <c r="O293" s="128"/>
      <c r="P293" s="127"/>
      <c r="Q293" s="130"/>
    </row>
    <row r="294" spans="1:17" s="122" customFormat="1" ht="13.2">
      <c r="A294" s="119"/>
      <c r="B294" s="120" t="s">
        <v>50</v>
      </c>
      <c r="C294" s="123">
        <v>50</v>
      </c>
      <c r="D294" s="121" t="s">
        <v>6</v>
      </c>
      <c r="E294" s="127"/>
      <c r="F294" s="127"/>
      <c r="G294" s="127"/>
      <c r="H294" s="127"/>
      <c r="I294" s="127"/>
      <c r="J294" s="127"/>
      <c r="K294" s="127"/>
      <c r="L294" s="127"/>
      <c r="M294" s="127"/>
      <c r="N294" s="127"/>
      <c r="O294" s="131">
        <f>SUM(D294:N294)</f>
        <v>0</v>
      </c>
      <c r="P294" s="127">
        <v>5000</v>
      </c>
      <c r="Q294" s="130">
        <f>O294*P294</f>
        <v>0</v>
      </c>
    </row>
    <row r="295" spans="1:17" s="122" customFormat="1" ht="13.2">
      <c r="A295" s="119"/>
      <c r="B295" s="120"/>
      <c r="C295" s="123"/>
      <c r="D295" s="121"/>
      <c r="E295" s="127"/>
      <c r="F295" s="127"/>
      <c r="G295" s="127"/>
      <c r="H295" s="127"/>
      <c r="I295" s="127"/>
      <c r="J295" s="127"/>
      <c r="K295" s="127"/>
      <c r="L295" s="127"/>
      <c r="M295" s="127"/>
      <c r="N295" s="127"/>
      <c r="O295" s="131"/>
      <c r="P295" s="127"/>
      <c r="Q295" s="130"/>
    </row>
    <row r="296" spans="1:17" s="122" customFormat="1" ht="13.2">
      <c r="A296" s="119"/>
      <c r="B296" s="120"/>
      <c r="C296" s="123"/>
      <c r="D296" s="121"/>
      <c r="E296" s="127"/>
      <c r="F296" s="127"/>
      <c r="G296" s="127"/>
      <c r="H296" s="127"/>
      <c r="I296" s="127"/>
      <c r="J296" s="127"/>
      <c r="K296" s="127"/>
      <c r="L296" s="127"/>
      <c r="M296" s="127"/>
      <c r="N296" s="127"/>
      <c r="O296" s="131"/>
      <c r="P296" s="127"/>
      <c r="Q296" s="130"/>
    </row>
    <row r="297" spans="1:17" s="122" customFormat="1" ht="13.2">
      <c r="A297" s="119"/>
      <c r="B297" s="120"/>
      <c r="C297" s="123"/>
      <c r="D297" s="121"/>
      <c r="E297" s="127"/>
      <c r="F297" s="127"/>
      <c r="G297" s="127"/>
      <c r="H297" s="127"/>
      <c r="I297" s="127"/>
      <c r="J297" s="127"/>
      <c r="K297" s="127"/>
      <c r="L297" s="127"/>
      <c r="M297" s="127"/>
      <c r="N297" s="127"/>
      <c r="O297" s="131"/>
      <c r="P297" s="127"/>
      <c r="Q297" s="130"/>
    </row>
    <row r="298" spans="1:17" s="122" customFormat="1" ht="13.2">
      <c r="A298" s="119"/>
      <c r="B298" s="120"/>
      <c r="C298" s="123"/>
      <c r="D298" s="121"/>
      <c r="E298" s="127"/>
      <c r="F298" s="127"/>
      <c r="G298" s="127"/>
      <c r="H298" s="127"/>
      <c r="I298" s="127"/>
      <c r="J298" s="127"/>
      <c r="K298" s="127"/>
      <c r="L298" s="127"/>
      <c r="M298" s="127"/>
      <c r="N298" s="127"/>
      <c r="O298" s="131"/>
      <c r="P298" s="127"/>
      <c r="Q298" s="130"/>
    </row>
    <row r="299" spans="1:17" s="122" customFormat="1" ht="13.2">
      <c r="A299" s="119"/>
      <c r="B299" s="120"/>
      <c r="C299" s="123"/>
      <c r="D299" s="121"/>
      <c r="E299" s="127"/>
      <c r="F299" s="127"/>
      <c r="G299" s="127"/>
      <c r="H299" s="127"/>
      <c r="I299" s="127"/>
      <c r="J299" s="127"/>
      <c r="K299" s="127"/>
      <c r="L299" s="127"/>
      <c r="M299" s="127"/>
      <c r="N299" s="127"/>
      <c r="O299" s="131"/>
      <c r="P299" s="127"/>
      <c r="Q299" s="130"/>
    </row>
    <row r="300" spans="1:17" s="122" customFormat="1" ht="13.2">
      <c r="A300" s="119"/>
      <c r="B300" s="120"/>
      <c r="C300" s="123"/>
      <c r="D300" s="121"/>
      <c r="E300" s="127"/>
      <c r="F300" s="127"/>
      <c r="G300" s="127"/>
      <c r="H300" s="127"/>
      <c r="I300" s="127"/>
      <c r="J300" s="127"/>
      <c r="K300" s="127"/>
      <c r="L300" s="127"/>
      <c r="M300" s="127"/>
      <c r="N300" s="127"/>
      <c r="O300" s="131"/>
      <c r="P300" s="127"/>
      <c r="Q300" s="130"/>
    </row>
    <row r="301" spans="1:17" s="122" customFormat="1" ht="13.2">
      <c r="A301" s="119"/>
      <c r="B301" s="120"/>
      <c r="C301" s="123"/>
      <c r="D301" s="121"/>
      <c r="E301" s="127"/>
      <c r="F301" s="127"/>
      <c r="G301" s="127"/>
      <c r="H301" s="127"/>
      <c r="I301" s="127"/>
      <c r="J301" s="127"/>
      <c r="K301" s="127"/>
      <c r="L301" s="127"/>
      <c r="M301" s="127"/>
      <c r="N301" s="127"/>
      <c r="O301" s="131"/>
      <c r="P301" s="127"/>
      <c r="Q301" s="130"/>
    </row>
    <row r="302" spans="1:17" s="122" customFormat="1" ht="13.2">
      <c r="A302" s="119"/>
      <c r="B302" s="120"/>
      <c r="C302" s="123"/>
      <c r="D302" s="121"/>
      <c r="E302" s="127"/>
      <c r="F302" s="127"/>
      <c r="G302" s="127"/>
      <c r="H302" s="127"/>
      <c r="I302" s="127"/>
      <c r="J302" s="127"/>
      <c r="K302" s="127"/>
      <c r="L302" s="127"/>
      <c r="M302" s="127"/>
      <c r="N302" s="127"/>
      <c r="O302" s="131"/>
      <c r="P302" s="127"/>
      <c r="Q302" s="130"/>
    </row>
    <row r="303" spans="1:17" s="122" customFormat="1" ht="13.2">
      <c r="A303" s="119"/>
      <c r="B303" s="120"/>
      <c r="C303" s="123"/>
      <c r="D303" s="121"/>
      <c r="E303" s="127"/>
      <c r="F303" s="127"/>
      <c r="G303" s="127"/>
      <c r="H303" s="127"/>
      <c r="I303" s="127"/>
      <c r="J303" s="127"/>
      <c r="K303" s="127"/>
      <c r="L303" s="127"/>
      <c r="M303" s="127"/>
      <c r="N303" s="127"/>
      <c r="O303" s="131"/>
      <c r="P303" s="127"/>
      <c r="Q303" s="130"/>
    </row>
    <row r="304" spans="1:17" s="122" customFormat="1" ht="13.2">
      <c r="A304" s="119"/>
      <c r="B304" s="120"/>
      <c r="C304" s="123"/>
      <c r="D304" s="121"/>
      <c r="E304" s="127"/>
      <c r="F304" s="127"/>
      <c r="G304" s="127"/>
      <c r="H304" s="127"/>
      <c r="I304" s="127"/>
      <c r="J304" s="127"/>
      <c r="K304" s="127"/>
      <c r="L304" s="127"/>
      <c r="M304" s="127"/>
      <c r="N304" s="127"/>
      <c r="O304" s="131"/>
      <c r="P304" s="127"/>
      <c r="Q304" s="130"/>
    </row>
    <row r="305" spans="1:17" s="122" customFormat="1" ht="13.2">
      <c r="A305" s="119"/>
      <c r="B305" s="120"/>
      <c r="C305" s="123"/>
      <c r="D305" s="121"/>
      <c r="E305" s="127"/>
      <c r="F305" s="127"/>
      <c r="G305" s="127"/>
      <c r="H305" s="127"/>
      <c r="I305" s="127"/>
      <c r="J305" s="127"/>
      <c r="K305" s="127"/>
      <c r="L305" s="127"/>
      <c r="M305" s="127"/>
      <c r="N305" s="127"/>
      <c r="O305" s="131"/>
      <c r="P305" s="127"/>
      <c r="Q305" s="130"/>
    </row>
    <row r="306" spans="1:17" s="122" customFormat="1" ht="13.2">
      <c r="A306" s="119"/>
      <c r="B306" s="120"/>
      <c r="C306" s="123"/>
      <c r="D306" s="121"/>
      <c r="E306" s="127"/>
      <c r="F306" s="127"/>
      <c r="G306" s="127"/>
      <c r="H306" s="127"/>
      <c r="I306" s="127"/>
      <c r="J306" s="127"/>
      <c r="K306" s="127"/>
      <c r="L306" s="127"/>
      <c r="M306" s="127"/>
      <c r="N306" s="127"/>
      <c r="O306" s="131"/>
      <c r="P306" s="127"/>
      <c r="Q306" s="130"/>
    </row>
    <row r="307" spans="1:17" s="122" customFormat="1" ht="13.2">
      <c r="A307" s="119"/>
      <c r="B307" s="120"/>
      <c r="C307" s="123"/>
      <c r="D307" s="121"/>
      <c r="E307" s="127"/>
      <c r="F307" s="127"/>
      <c r="G307" s="127"/>
      <c r="H307" s="127"/>
      <c r="I307" s="127"/>
      <c r="J307" s="127"/>
      <c r="K307" s="127"/>
      <c r="L307" s="127"/>
      <c r="M307" s="127"/>
      <c r="N307" s="127"/>
      <c r="O307" s="131"/>
      <c r="P307" s="127"/>
      <c r="Q307" s="130"/>
    </row>
    <row r="308" spans="1:17" s="122" customFormat="1" ht="26.4">
      <c r="A308" s="119">
        <f>A293+1</f>
        <v>32</v>
      </c>
      <c r="B308" s="120" t="s">
        <v>506</v>
      </c>
      <c r="C308" s="121"/>
      <c r="D308" s="121"/>
    </row>
    <row r="309" spans="1:17" s="122" customFormat="1" ht="13.2">
      <c r="A309" s="119"/>
      <c r="B309" s="120" t="s">
        <v>188</v>
      </c>
      <c r="C309" s="123">
        <v>1</v>
      </c>
      <c r="D309" s="121" t="s">
        <v>9</v>
      </c>
    </row>
    <row r="310" spans="1:17" s="122" customFormat="1" ht="13.2">
      <c r="A310" s="119"/>
      <c r="B310" s="120" t="s">
        <v>207</v>
      </c>
      <c r="C310" s="123">
        <v>2</v>
      </c>
      <c r="D310" s="121" t="s">
        <v>9</v>
      </c>
    </row>
    <row r="311" spans="1:17" s="122" customFormat="1" ht="13.2">
      <c r="A311" s="119"/>
      <c r="B311" s="120"/>
      <c r="C311" s="123"/>
      <c r="D311" s="121"/>
    </row>
    <row r="312" spans="1:17" s="122" customFormat="1" ht="26.4">
      <c r="A312" s="119">
        <f>A308+1</f>
        <v>33</v>
      </c>
      <c r="B312" s="120" t="s">
        <v>507</v>
      </c>
      <c r="C312" s="123"/>
      <c r="D312" s="121"/>
    </row>
    <row r="313" spans="1:17" s="122" customFormat="1" ht="13.2">
      <c r="A313" s="119"/>
      <c r="B313" s="120" t="s">
        <v>50</v>
      </c>
      <c r="C313" s="123">
        <v>6</v>
      </c>
      <c r="D313" s="121" t="s">
        <v>9</v>
      </c>
    </row>
    <row r="314" spans="1:17" s="122" customFormat="1" ht="13.2">
      <c r="A314" s="119"/>
      <c r="B314" s="120" t="s">
        <v>207</v>
      </c>
      <c r="C314" s="123">
        <v>12</v>
      </c>
      <c r="D314" s="121" t="s">
        <v>9</v>
      </c>
    </row>
    <row r="315" spans="1:17" s="122" customFormat="1" ht="13.2">
      <c r="A315" s="119"/>
      <c r="B315" s="120" t="s">
        <v>51</v>
      </c>
      <c r="C315" s="123">
        <v>11</v>
      </c>
      <c r="D315" s="121" t="s">
        <v>9</v>
      </c>
    </row>
    <row r="316" spans="1:17" s="122" customFormat="1" ht="13.2">
      <c r="A316" s="119"/>
      <c r="B316" s="120"/>
      <c r="C316" s="123"/>
      <c r="D316" s="121"/>
    </row>
    <row r="317" spans="1:17" s="122" customFormat="1" ht="39.6">
      <c r="A317" s="119">
        <f>A312+1</f>
        <v>34</v>
      </c>
      <c r="B317" s="120" t="s">
        <v>27</v>
      </c>
      <c r="C317" s="123"/>
      <c r="D317" s="123"/>
    </row>
    <row r="318" spans="1:17" s="122" customFormat="1" ht="13.2">
      <c r="A318" s="119"/>
      <c r="B318" s="120" t="s">
        <v>28</v>
      </c>
      <c r="C318" s="123">
        <v>90</v>
      </c>
      <c r="D318" s="121" t="s">
        <v>430</v>
      </c>
    </row>
    <row r="319" spans="1:17" s="122" customFormat="1" ht="13.2">
      <c r="A319" s="119"/>
      <c r="B319" s="120"/>
      <c r="C319" s="123"/>
      <c r="D319" s="123"/>
    </row>
    <row r="320" spans="1:17" s="122" customFormat="1" ht="39.6">
      <c r="A320" s="119">
        <f>A317+1</f>
        <v>35</v>
      </c>
      <c r="B320" s="120" t="s">
        <v>508</v>
      </c>
      <c r="C320" s="123">
        <f>40000+5000</f>
        <v>45000</v>
      </c>
      <c r="D320" s="121" t="s">
        <v>43</v>
      </c>
    </row>
    <row r="321" spans="1:4" s="122" customFormat="1" ht="13.2">
      <c r="A321" s="119"/>
      <c r="B321" s="120"/>
      <c r="C321" s="123"/>
      <c r="D321" s="121"/>
    </row>
    <row r="322" spans="1:4" s="122" customFormat="1" ht="39.6">
      <c r="A322" s="119">
        <f>A320+1</f>
        <v>36</v>
      </c>
      <c r="B322" s="120" t="s">
        <v>509</v>
      </c>
      <c r="C322" s="123"/>
      <c r="D322" s="121"/>
    </row>
    <row r="323" spans="1:4" s="122" customFormat="1" ht="13.2">
      <c r="A323" s="119"/>
      <c r="B323" s="120" t="s">
        <v>50</v>
      </c>
      <c r="C323" s="123">
        <v>6</v>
      </c>
      <c r="D323" s="121" t="s">
        <v>48</v>
      </c>
    </row>
    <row r="324" spans="1:4" s="122" customFormat="1" ht="13.2">
      <c r="A324" s="119"/>
      <c r="B324" s="120" t="s">
        <v>207</v>
      </c>
      <c r="C324" s="123">
        <v>8</v>
      </c>
      <c r="D324" s="121" t="s">
        <v>48</v>
      </c>
    </row>
    <row r="325" spans="1:4" s="122" customFormat="1" ht="13.2">
      <c r="A325" s="119"/>
      <c r="B325" s="120"/>
      <c r="C325" s="123"/>
      <c r="D325" s="121"/>
    </row>
    <row r="326" spans="1:4" s="122" customFormat="1" ht="52.8">
      <c r="A326" s="119">
        <f>A322+1</f>
        <v>37</v>
      </c>
      <c r="B326" s="120" t="s">
        <v>510</v>
      </c>
      <c r="C326" s="123">
        <v>5</v>
      </c>
      <c r="D326" s="121" t="s">
        <v>9</v>
      </c>
    </row>
    <row r="327" spans="1:4" s="122" customFormat="1" ht="13.2">
      <c r="A327" s="119"/>
      <c r="B327" s="120"/>
      <c r="C327" s="123"/>
      <c r="D327" s="121"/>
    </row>
    <row r="328" spans="1:4" s="122" customFormat="1" ht="52.8">
      <c r="A328" s="119">
        <f>A326+1</f>
        <v>38</v>
      </c>
      <c r="B328" s="120" t="s">
        <v>511</v>
      </c>
      <c r="C328" s="121">
        <v>1</v>
      </c>
      <c r="D328" s="121" t="s">
        <v>53</v>
      </c>
    </row>
    <row r="329" spans="1:4" s="122" customFormat="1" ht="13.2">
      <c r="A329" s="119"/>
      <c r="B329" s="120"/>
      <c r="C329" s="121"/>
      <c r="D329" s="121"/>
    </row>
    <row r="330" spans="1:4" s="122" customFormat="1" ht="66">
      <c r="A330" s="119">
        <f>A328+1</f>
        <v>39</v>
      </c>
      <c r="B330" s="120" t="s">
        <v>512</v>
      </c>
      <c r="C330" s="121">
        <v>2</v>
      </c>
      <c r="D330" s="121" t="s">
        <v>53</v>
      </c>
    </row>
    <row r="331" spans="1:4" s="122" customFormat="1" ht="13.2">
      <c r="A331" s="119"/>
      <c r="B331" s="120"/>
      <c r="C331" s="121"/>
      <c r="D331" s="121"/>
    </row>
    <row r="332" spans="1:4" s="122" customFormat="1" ht="26.4">
      <c r="A332" s="119">
        <f>A330+1</f>
        <v>40</v>
      </c>
      <c r="B332" s="120" t="s">
        <v>416</v>
      </c>
      <c r="C332" s="132"/>
      <c r="D332" s="133"/>
    </row>
    <row r="333" spans="1:4" s="122" customFormat="1" ht="13.2">
      <c r="A333" s="134" t="s">
        <v>44</v>
      </c>
      <c r="B333" s="135" t="s">
        <v>54</v>
      </c>
      <c r="C333" s="121"/>
      <c r="D333" s="121"/>
    </row>
    <row r="334" spans="1:4" s="122" customFormat="1" ht="13.2">
      <c r="A334" s="134"/>
      <c r="B334" s="120" t="s">
        <v>207</v>
      </c>
      <c r="C334" s="123">
        <v>6</v>
      </c>
      <c r="D334" s="121" t="s">
        <v>9</v>
      </c>
    </row>
    <row r="335" spans="1:4" s="122" customFormat="1" ht="13.2">
      <c r="A335" s="134"/>
      <c r="B335" s="120" t="s">
        <v>51</v>
      </c>
      <c r="C335" s="123">
        <v>5</v>
      </c>
      <c r="D335" s="121" t="s">
        <v>9</v>
      </c>
    </row>
    <row r="336" spans="1:4" s="122" customFormat="1" ht="13.2">
      <c r="A336" s="134"/>
      <c r="B336" s="120"/>
      <c r="C336" s="123"/>
      <c r="D336" s="121"/>
    </row>
    <row r="337" spans="1:9" s="122" customFormat="1" ht="13.2">
      <c r="A337" s="134" t="s">
        <v>45</v>
      </c>
      <c r="B337" s="135" t="s">
        <v>55</v>
      </c>
      <c r="C337" s="123"/>
      <c r="D337" s="121"/>
    </row>
    <row r="338" spans="1:9" s="122" customFormat="1" ht="13.2">
      <c r="A338" s="134"/>
      <c r="B338" s="120" t="s">
        <v>50</v>
      </c>
      <c r="C338" s="123">
        <v>10</v>
      </c>
      <c r="D338" s="121" t="s">
        <v>9</v>
      </c>
    </row>
    <row r="339" spans="1:9" s="122" customFormat="1" ht="13.2">
      <c r="A339" s="134"/>
      <c r="B339" s="120" t="s">
        <v>207</v>
      </c>
      <c r="C339" s="123">
        <v>8</v>
      </c>
      <c r="D339" s="121" t="s">
        <v>9</v>
      </c>
    </row>
    <row r="340" spans="1:9" s="122" customFormat="1" ht="13.2">
      <c r="A340" s="134"/>
      <c r="B340" s="120" t="s">
        <v>51</v>
      </c>
      <c r="C340" s="123">
        <v>6</v>
      </c>
      <c r="D340" s="121" t="s">
        <v>9</v>
      </c>
    </row>
    <row r="341" spans="1:9" s="122" customFormat="1" ht="13.2">
      <c r="A341" s="136" t="s">
        <v>46</v>
      </c>
      <c r="B341" s="135" t="s">
        <v>56</v>
      </c>
      <c r="C341" s="123"/>
      <c r="D341" s="121"/>
    </row>
    <row r="342" spans="1:9" s="122" customFormat="1" ht="13.2">
      <c r="A342" s="136"/>
      <c r="B342" s="120" t="s">
        <v>50</v>
      </c>
      <c r="C342" s="123">
        <v>6</v>
      </c>
      <c r="D342" s="121" t="s">
        <v>9</v>
      </c>
    </row>
    <row r="343" spans="1:9" s="122" customFormat="1" ht="13.2">
      <c r="A343" s="136"/>
      <c r="B343" s="120" t="s">
        <v>207</v>
      </c>
      <c r="C343" s="123">
        <v>8</v>
      </c>
      <c r="D343" s="121" t="s">
        <v>9</v>
      </c>
    </row>
    <row r="344" spans="1:9" s="122" customFormat="1" ht="13.2">
      <c r="A344" s="136"/>
      <c r="B344" s="120" t="s">
        <v>51</v>
      </c>
      <c r="C344" s="123">
        <v>10</v>
      </c>
      <c r="D344" s="121" t="s">
        <v>9</v>
      </c>
    </row>
    <row r="345" spans="1:9" s="122" customFormat="1" ht="13.2">
      <c r="A345" s="136"/>
      <c r="B345" s="120"/>
      <c r="C345" s="123"/>
      <c r="D345" s="121"/>
    </row>
    <row r="346" spans="1:9" s="122" customFormat="1" ht="26.4">
      <c r="A346" s="119">
        <f>A342+1</f>
        <v>1</v>
      </c>
      <c r="B346" s="126" t="s">
        <v>513</v>
      </c>
      <c r="C346" s="123">
        <v>6</v>
      </c>
      <c r="D346" s="121" t="s">
        <v>6</v>
      </c>
    </row>
    <row r="347" spans="1:9">
      <c r="A347" s="98"/>
      <c r="C347" s="97"/>
    </row>
    <row r="348" spans="1:9" s="2" customFormat="1" hidden="1">
      <c r="A348" s="99"/>
      <c r="B348" s="111" t="s">
        <v>202</v>
      </c>
      <c r="C348" s="99"/>
      <c r="D348" s="99"/>
      <c r="F348" s="21"/>
      <c r="G348" s="1"/>
      <c r="H348" s="1"/>
      <c r="I348" s="1"/>
    </row>
    <row r="349" spans="1:9" hidden="1">
      <c r="B349" s="109"/>
      <c r="G349" s="21"/>
      <c r="H349" s="21"/>
    </row>
    <row r="350" spans="1:9" hidden="1">
      <c r="A350" s="89">
        <v>1</v>
      </c>
      <c r="B350" s="112" t="s">
        <v>211</v>
      </c>
    </row>
    <row r="351" spans="1:9" hidden="1">
      <c r="H351" s="21"/>
      <c r="I351" s="9"/>
    </row>
    <row r="352" spans="1:9" hidden="1">
      <c r="A352" s="99"/>
      <c r="B352" s="111" t="s">
        <v>202</v>
      </c>
      <c r="C352" s="99"/>
      <c r="D352" s="100"/>
      <c r="I352" s="9"/>
    </row>
    <row r="353" spans="1:9" hidden="1">
      <c r="B353" s="109"/>
      <c r="G353" s="37"/>
      <c r="H353" s="38"/>
      <c r="I353" s="9"/>
    </row>
    <row r="354" spans="1:9" hidden="1">
      <c r="A354" s="89">
        <f>A350+1</f>
        <v>2</v>
      </c>
      <c r="B354" s="110" t="s">
        <v>203</v>
      </c>
    </row>
    <row r="355" spans="1:9" hidden="1"/>
    <row r="356" spans="1:9" hidden="1">
      <c r="A356" s="101"/>
      <c r="B356" s="113" t="s">
        <v>204</v>
      </c>
      <c r="C356" s="101"/>
      <c r="D356" s="101"/>
    </row>
    <row r="357" spans="1:9" hidden="1">
      <c r="A357" s="101"/>
      <c r="B357" s="114"/>
      <c r="C357" s="101"/>
      <c r="D357" s="101"/>
    </row>
    <row r="358" spans="1:9" hidden="1">
      <c r="A358" s="99"/>
      <c r="B358" s="111" t="s">
        <v>212</v>
      </c>
      <c r="C358" s="99"/>
      <c r="D358" s="99"/>
    </row>
    <row r="359" spans="1:9" ht="14.4" hidden="1" thickBot="1">
      <c r="A359" s="102"/>
      <c r="B359" s="115" t="s">
        <v>205</v>
      </c>
      <c r="C359" s="102"/>
      <c r="D359" s="102"/>
    </row>
    <row r="360" spans="1:9" hidden="1"/>
  </sheetData>
  <printOptions gridLines="1"/>
  <pageMargins left="0.5" right="0.5" top="0.5" bottom="0.5" header="0.5" footer="0.25"/>
  <pageSetup paperSize="9" orientation="portrait" r:id="rId1"/>
  <headerFooter alignWithMargins="0">
    <oddFooter>&amp;L&amp;"Arial,Regular"Sanit-Plumb work: Kitchen &amp;R&amp;"Arial,Regular"&amp;P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8"/>
  <sheetViews>
    <sheetView zoomScale="120" zoomScaleNormal="120" workbookViewId="0">
      <selection activeCell="E48" sqref="E48"/>
    </sheetView>
  </sheetViews>
  <sheetFormatPr defaultColWidth="6.375" defaultRowHeight="13.8"/>
  <cols>
    <col min="1" max="1" width="6.375" style="13"/>
    <col min="2" max="2" width="34" style="1" customWidth="1"/>
    <col min="3" max="3" width="8.875" style="2" customWidth="1"/>
    <col min="4" max="4" width="16.5" style="9" customWidth="1"/>
    <col min="5" max="5" width="13.5" style="5" customWidth="1"/>
    <col min="6" max="6" width="13.875" style="1" customWidth="1"/>
    <col min="7" max="7" width="11.875" style="9" customWidth="1"/>
    <col min="8" max="8" width="13.875" style="9" customWidth="1"/>
    <col min="9" max="9" width="6.375" style="9"/>
    <col min="10" max="16384" width="6.375" style="1"/>
  </cols>
  <sheetData>
    <row r="1" spans="1:9" s="2" customFormat="1" ht="15.6">
      <c r="A1" s="138" t="s">
        <v>199</v>
      </c>
      <c r="B1" s="138"/>
      <c r="C1" s="138"/>
      <c r="D1" s="138"/>
      <c r="E1" s="138"/>
      <c r="F1" s="138"/>
      <c r="G1" s="138"/>
    </row>
    <row r="2" spans="1:9" s="2" customFormat="1">
      <c r="A2" s="137" t="s">
        <v>198</v>
      </c>
      <c r="B2" s="137"/>
      <c r="C2" s="137"/>
      <c r="D2" s="137"/>
      <c r="E2" s="137"/>
      <c r="F2" s="137"/>
      <c r="G2" s="137"/>
    </row>
    <row r="3" spans="1:9" s="2" customFormat="1">
      <c r="A3" s="30" t="s">
        <v>58</v>
      </c>
      <c r="B3" s="30" t="s">
        <v>59</v>
      </c>
      <c r="C3" s="30" t="s">
        <v>3</v>
      </c>
      <c r="D3" s="30" t="s">
        <v>60</v>
      </c>
      <c r="E3" s="30" t="s">
        <v>61</v>
      </c>
      <c r="F3" s="22" t="s">
        <v>62</v>
      </c>
      <c r="G3" s="23" t="s">
        <v>63</v>
      </c>
      <c r="H3" s="5"/>
      <c r="I3" s="5"/>
    </row>
    <row r="4" spans="1:9" s="2" customFormat="1">
      <c r="A4" s="35"/>
      <c r="B4" s="35"/>
      <c r="C4" s="35"/>
      <c r="D4" s="35"/>
      <c r="E4" s="35"/>
      <c r="F4" s="24" t="s">
        <v>64</v>
      </c>
      <c r="G4" s="25"/>
    </row>
    <row r="5" spans="1:9" s="2" customFormat="1">
      <c r="A5" s="26">
        <v>1</v>
      </c>
      <c r="B5" s="26">
        <v>2</v>
      </c>
      <c r="C5" s="26">
        <v>3</v>
      </c>
      <c r="D5" s="26">
        <v>4</v>
      </c>
      <c r="E5" s="26">
        <v>5</v>
      </c>
      <c r="F5" s="26">
        <v>9</v>
      </c>
      <c r="G5" s="26">
        <v>10</v>
      </c>
      <c r="H5" s="5"/>
      <c r="I5" s="5"/>
    </row>
    <row r="6" spans="1:9" s="2" customFormat="1">
      <c r="A6" s="5"/>
      <c r="B6" s="5"/>
      <c r="C6" s="5"/>
      <c r="D6" s="5"/>
      <c r="E6" s="5"/>
      <c r="F6" s="5"/>
      <c r="G6" s="5"/>
      <c r="H6" s="5"/>
      <c r="I6" s="5"/>
    </row>
    <row r="7" spans="1:9" s="2" customFormat="1">
      <c r="A7" s="31">
        <v>1</v>
      </c>
      <c r="B7" s="2" t="s">
        <v>67</v>
      </c>
      <c r="C7" s="9" t="s">
        <v>9</v>
      </c>
      <c r="D7" s="9" t="s">
        <v>68</v>
      </c>
      <c r="E7" s="11">
        <v>5781.35</v>
      </c>
      <c r="F7" s="11">
        <f>SUM(E7)</f>
        <v>5781.35</v>
      </c>
      <c r="G7" s="5"/>
      <c r="H7" s="5"/>
      <c r="I7" s="5"/>
    </row>
    <row r="8" spans="1:9" s="2" customFormat="1">
      <c r="A8" s="5"/>
      <c r="B8" s="5"/>
      <c r="C8" s="5"/>
      <c r="D8" s="5"/>
      <c r="E8" s="5"/>
      <c r="F8" s="5"/>
      <c r="G8" s="5"/>
      <c r="H8" s="5"/>
      <c r="I8" s="5"/>
    </row>
    <row r="9" spans="1:9" s="2" customFormat="1">
      <c r="A9" s="31">
        <f>A7+1</f>
        <v>2</v>
      </c>
      <c r="B9" s="2" t="s">
        <v>65</v>
      </c>
      <c r="C9" s="9" t="s">
        <v>9</v>
      </c>
      <c r="D9" s="9" t="s">
        <v>66</v>
      </c>
      <c r="E9" s="11">
        <v>5540.55</v>
      </c>
      <c r="F9" s="11">
        <f>SUM(E9)</f>
        <v>5540.55</v>
      </c>
      <c r="H9" s="5"/>
      <c r="I9" s="5"/>
    </row>
    <row r="10" spans="1:9" s="2" customFormat="1">
      <c r="A10" s="5"/>
      <c r="G10" s="5"/>
      <c r="H10" s="5"/>
      <c r="I10" s="5"/>
    </row>
    <row r="11" spans="1:9" s="2" customFormat="1">
      <c r="A11" s="31">
        <f>A9+1</f>
        <v>3</v>
      </c>
      <c r="B11" s="32" t="s">
        <v>165</v>
      </c>
      <c r="C11" s="9" t="s">
        <v>9</v>
      </c>
      <c r="D11" s="9" t="s">
        <v>171</v>
      </c>
      <c r="E11" s="11">
        <v>299.35000000000002</v>
      </c>
      <c r="F11" s="11">
        <f>SUM(E11)</f>
        <v>299.35000000000002</v>
      </c>
      <c r="G11" s="5"/>
      <c r="H11" s="5"/>
      <c r="I11" s="5"/>
    </row>
    <row r="12" spans="1:9" s="2" customFormat="1">
      <c r="A12" s="5"/>
      <c r="B12" s="5"/>
      <c r="C12" s="5"/>
      <c r="D12" s="5"/>
      <c r="E12" s="5"/>
      <c r="F12" s="5"/>
      <c r="G12" s="5"/>
      <c r="H12" s="5"/>
      <c r="I12" s="5"/>
    </row>
    <row r="13" spans="1:9" s="2" customFormat="1">
      <c r="A13" s="31">
        <f>A11+1</f>
        <v>4</v>
      </c>
      <c r="B13" s="2" t="s">
        <v>69</v>
      </c>
      <c r="C13" s="9" t="s">
        <v>9</v>
      </c>
      <c r="D13" s="9" t="s">
        <v>70</v>
      </c>
      <c r="E13" s="11">
        <v>5268.85</v>
      </c>
      <c r="F13" s="11">
        <f>SUM(E13)</f>
        <v>5268.85</v>
      </c>
      <c r="G13" s="5"/>
      <c r="H13" s="5"/>
      <c r="I13" s="5"/>
    </row>
    <row r="14" spans="1:9" s="2" customFormat="1">
      <c r="A14" s="5"/>
      <c r="B14" s="5"/>
      <c r="C14" s="5"/>
      <c r="D14" s="5"/>
      <c r="E14" s="5"/>
      <c r="F14" s="5"/>
      <c r="G14" s="5"/>
      <c r="H14" s="5"/>
      <c r="I14" s="5"/>
    </row>
    <row r="15" spans="1:9" s="2" customFormat="1">
      <c r="A15" s="31">
        <f>A13+1</f>
        <v>5</v>
      </c>
      <c r="B15" s="2" t="s">
        <v>197</v>
      </c>
      <c r="C15" s="9" t="s">
        <v>9</v>
      </c>
      <c r="D15" s="11" t="s">
        <v>75</v>
      </c>
      <c r="E15" s="11">
        <f>'Rate Analysis'!F102</f>
        <v>4699</v>
      </c>
      <c r="F15" s="11">
        <f>SUM(E15)</f>
        <v>4699</v>
      </c>
      <c r="G15" s="5"/>
      <c r="H15" s="5"/>
      <c r="I15" s="5"/>
    </row>
    <row r="16" spans="1:9" s="2" customFormat="1">
      <c r="A16" s="5"/>
      <c r="B16" s="5"/>
      <c r="C16" s="5"/>
      <c r="D16" s="5"/>
      <c r="E16" s="5"/>
      <c r="F16" s="5"/>
      <c r="G16" s="5"/>
      <c r="H16" s="5"/>
      <c r="I16" s="5"/>
    </row>
    <row r="17" spans="1:9" s="2" customFormat="1">
      <c r="A17" s="31">
        <f>A15+1</f>
        <v>6</v>
      </c>
      <c r="B17" s="32" t="s">
        <v>71</v>
      </c>
      <c r="C17" s="9" t="s">
        <v>9</v>
      </c>
      <c r="D17" s="9" t="s">
        <v>72</v>
      </c>
      <c r="E17" s="11">
        <v>3392.85</v>
      </c>
      <c r="F17" s="11">
        <f>SUM(E17)</f>
        <v>3392.85</v>
      </c>
      <c r="G17" s="5"/>
      <c r="H17" s="5"/>
      <c r="I17" s="5"/>
    </row>
    <row r="18" spans="1:9" s="2" customFormat="1">
      <c r="A18" s="31"/>
      <c r="B18" s="32"/>
      <c r="C18" s="9"/>
      <c r="D18" s="9"/>
      <c r="E18" s="11"/>
      <c r="F18" s="11"/>
      <c r="G18" s="5"/>
      <c r="H18" s="5"/>
      <c r="I18" s="5"/>
    </row>
    <row r="19" spans="1:9" s="2" customFormat="1">
      <c r="A19" s="31">
        <f>A17+1</f>
        <v>7</v>
      </c>
      <c r="B19" s="2" t="s">
        <v>73</v>
      </c>
      <c r="C19" s="9" t="s">
        <v>9</v>
      </c>
      <c r="D19" s="9" t="s">
        <v>72</v>
      </c>
      <c r="E19" s="11">
        <v>3392.85</v>
      </c>
      <c r="F19" s="11">
        <f>SUM(E19)</f>
        <v>3392.85</v>
      </c>
      <c r="G19" s="5"/>
      <c r="H19" s="5"/>
      <c r="I19" s="5"/>
    </row>
    <row r="20" spans="1:9" s="2" customFormat="1">
      <c r="A20" s="5"/>
      <c r="B20" s="5"/>
      <c r="C20" s="5"/>
      <c r="D20" s="5"/>
      <c r="E20" s="5"/>
      <c r="F20" s="5"/>
      <c r="G20" s="5"/>
      <c r="H20" s="5"/>
      <c r="I20" s="5"/>
    </row>
    <row r="21" spans="1:9" s="2" customFormat="1" ht="27.6">
      <c r="A21" s="31">
        <f>A19+1</f>
        <v>8</v>
      </c>
      <c r="B21" s="2" t="s">
        <v>74</v>
      </c>
      <c r="C21" s="5" t="s">
        <v>9</v>
      </c>
      <c r="D21" s="16" t="s">
        <v>213</v>
      </c>
      <c r="E21" s="11">
        <v>133</v>
      </c>
      <c r="F21" s="11">
        <f>SUM(E21)</f>
        <v>133</v>
      </c>
      <c r="G21" s="5"/>
      <c r="H21" s="5"/>
      <c r="I21" s="5"/>
    </row>
    <row r="22" spans="1:9" s="2" customFormat="1">
      <c r="C22" s="9"/>
      <c r="D22" s="9"/>
      <c r="E22" s="11"/>
      <c r="F22" s="5"/>
      <c r="G22" s="5"/>
      <c r="H22" s="5"/>
      <c r="I22" s="5"/>
    </row>
    <row r="23" spans="1:9" s="2" customFormat="1">
      <c r="A23" s="31">
        <f>A21+1</f>
        <v>9</v>
      </c>
      <c r="B23" s="2" t="s">
        <v>76</v>
      </c>
      <c r="C23" s="9" t="s">
        <v>9</v>
      </c>
      <c r="D23" s="11" t="s">
        <v>75</v>
      </c>
      <c r="E23" s="11">
        <f>'Rate Analysis'!F58</f>
        <v>13115</v>
      </c>
      <c r="F23" s="11">
        <f>SUM(E23)</f>
        <v>13115</v>
      </c>
      <c r="G23" s="5"/>
      <c r="H23" s="5"/>
      <c r="I23" s="5"/>
    </row>
    <row r="24" spans="1:9" s="2" customFormat="1">
      <c r="A24" s="5"/>
      <c r="B24" s="5"/>
      <c r="C24" s="5"/>
      <c r="D24" s="5"/>
      <c r="E24" s="5"/>
      <c r="F24" s="5"/>
      <c r="G24" s="5"/>
      <c r="H24" s="5"/>
      <c r="I24" s="5"/>
    </row>
    <row r="25" spans="1:9" s="2" customFormat="1">
      <c r="A25" s="31">
        <f>A23+1</f>
        <v>10</v>
      </c>
      <c r="B25" s="2" t="s">
        <v>77</v>
      </c>
      <c r="C25" s="9" t="s">
        <v>9</v>
      </c>
      <c r="D25" s="9" t="s">
        <v>78</v>
      </c>
      <c r="E25" s="11">
        <v>1158.95</v>
      </c>
      <c r="F25" s="11">
        <f>SUM(E25)</f>
        <v>1158.95</v>
      </c>
      <c r="G25" s="5"/>
      <c r="H25" s="5"/>
      <c r="I25" s="5"/>
    </row>
    <row r="26" spans="1:9" s="2" customFormat="1">
      <c r="C26" s="9"/>
      <c r="D26" s="9"/>
      <c r="E26" s="11"/>
      <c r="F26" s="5"/>
      <c r="G26" s="5"/>
      <c r="H26" s="5"/>
      <c r="I26" s="5"/>
    </row>
    <row r="27" spans="1:9" s="2" customFormat="1">
      <c r="A27" s="31">
        <f>A25+1</f>
        <v>11</v>
      </c>
      <c r="B27" s="2" t="s">
        <v>79</v>
      </c>
      <c r="C27" s="9" t="s">
        <v>9</v>
      </c>
      <c r="D27" s="9" t="s">
        <v>80</v>
      </c>
      <c r="E27" s="11">
        <v>600.35</v>
      </c>
      <c r="F27" s="11">
        <f>SUM(E27)</f>
        <v>600.35</v>
      </c>
      <c r="G27" s="5"/>
      <c r="H27" s="5"/>
      <c r="I27" s="5"/>
    </row>
    <row r="28" spans="1:9" s="2" customFormat="1">
      <c r="A28" s="31"/>
      <c r="C28" s="9"/>
      <c r="D28" s="9"/>
      <c r="E28" s="11"/>
      <c r="F28" s="5"/>
      <c r="G28" s="5"/>
      <c r="H28" s="5"/>
      <c r="I28" s="5"/>
    </row>
    <row r="29" spans="1:9" s="2" customFormat="1">
      <c r="A29" s="31">
        <f>A27+1</f>
        <v>12</v>
      </c>
      <c r="B29" s="2" t="s">
        <v>81</v>
      </c>
      <c r="C29" s="9" t="s">
        <v>9</v>
      </c>
      <c r="D29" s="9" t="s">
        <v>82</v>
      </c>
      <c r="E29" s="11">
        <v>299.35000000000002</v>
      </c>
      <c r="F29" s="11">
        <f>SUM(E29)</f>
        <v>299.35000000000002</v>
      </c>
      <c r="G29" s="5"/>
      <c r="H29" s="5"/>
      <c r="I29" s="5"/>
    </row>
    <row r="30" spans="1:9" s="2" customFormat="1">
      <c r="C30" s="9"/>
      <c r="D30" s="9"/>
      <c r="E30" s="11"/>
      <c r="F30" s="5"/>
      <c r="G30" s="5"/>
      <c r="H30" s="5"/>
      <c r="I30" s="5"/>
    </row>
    <row r="31" spans="1:9" s="2" customFormat="1" ht="41.4">
      <c r="A31" s="31">
        <f>A29+1</f>
        <v>13</v>
      </c>
      <c r="B31" s="2" t="s">
        <v>83</v>
      </c>
      <c r="C31" s="9" t="s">
        <v>9</v>
      </c>
      <c r="D31" s="16" t="s">
        <v>378</v>
      </c>
      <c r="E31" s="11">
        <v>3943</v>
      </c>
      <c r="F31" s="11">
        <f>SUM(E31)</f>
        <v>3943</v>
      </c>
      <c r="G31" s="5"/>
      <c r="H31" s="5"/>
      <c r="I31" s="5"/>
    </row>
    <row r="32" spans="1:9" s="2" customFormat="1">
      <c r="C32" s="9"/>
      <c r="D32" s="9"/>
      <c r="E32" s="11"/>
      <c r="F32" s="5"/>
      <c r="G32" s="5"/>
      <c r="H32" s="5"/>
      <c r="I32" s="5"/>
    </row>
    <row r="33" spans="1:9" s="2" customFormat="1" ht="41.4">
      <c r="A33" s="31">
        <f>A31+1</f>
        <v>14</v>
      </c>
      <c r="B33" s="14" t="s">
        <v>84</v>
      </c>
      <c r="C33" s="9" t="s">
        <v>9</v>
      </c>
      <c r="D33" s="16" t="s">
        <v>379</v>
      </c>
      <c r="E33" s="11">
        <v>1684</v>
      </c>
      <c r="F33" s="11">
        <f>SUM(E33)</f>
        <v>1684</v>
      </c>
      <c r="G33" s="32"/>
      <c r="H33" s="5"/>
      <c r="I33" s="5"/>
    </row>
    <row r="34" spans="1:9" s="2" customFormat="1">
      <c r="A34" s="5"/>
      <c r="B34" s="5"/>
      <c r="C34" s="5"/>
      <c r="D34" s="5"/>
      <c r="E34" s="5"/>
      <c r="F34" s="5"/>
      <c r="G34" s="5"/>
      <c r="H34" s="5"/>
      <c r="I34" s="5"/>
    </row>
    <row r="35" spans="1:9" s="2" customFormat="1">
      <c r="A35" s="31">
        <f>A33+1</f>
        <v>15</v>
      </c>
      <c r="B35" s="2" t="s">
        <v>85</v>
      </c>
      <c r="C35" s="9"/>
      <c r="D35" s="27"/>
      <c r="E35" s="11"/>
      <c r="F35" s="5"/>
      <c r="G35" s="5"/>
      <c r="H35" s="5"/>
      <c r="I35" s="5"/>
    </row>
    <row r="36" spans="1:9" s="2" customFormat="1">
      <c r="A36" s="28" t="s">
        <v>44</v>
      </c>
      <c r="B36" s="6" t="s">
        <v>19</v>
      </c>
      <c r="C36" s="9" t="s">
        <v>6</v>
      </c>
      <c r="D36" s="9" t="s">
        <v>86</v>
      </c>
      <c r="E36" s="11">
        <v>513.75</v>
      </c>
      <c r="F36" s="11">
        <f>SUM(E36)</f>
        <v>513.75</v>
      </c>
      <c r="G36" s="5"/>
      <c r="H36" s="5"/>
      <c r="I36" s="5"/>
    </row>
    <row r="37" spans="1:9" s="2" customFormat="1">
      <c r="A37" s="28" t="s">
        <v>45</v>
      </c>
      <c r="B37" s="6" t="s">
        <v>20</v>
      </c>
      <c r="C37" s="9" t="s">
        <v>6</v>
      </c>
      <c r="D37" s="9" t="s">
        <v>87</v>
      </c>
      <c r="E37" s="11">
        <v>626.04999999999995</v>
      </c>
      <c r="F37" s="11">
        <f>SUM(E37)</f>
        <v>626.04999999999995</v>
      </c>
      <c r="G37" s="5"/>
      <c r="H37" s="5"/>
      <c r="I37" s="5"/>
    </row>
    <row r="38" spans="1:9" s="2" customFormat="1">
      <c r="A38" s="10" t="s">
        <v>13</v>
      </c>
      <c r="B38" s="6" t="s">
        <v>52</v>
      </c>
      <c r="C38" s="9" t="s">
        <v>6</v>
      </c>
      <c r="D38" s="9" t="s">
        <v>178</v>
      </c>
      <c r="E38" s="11">
        <v>712.75</v>
      </c>
      <c r="F38" s="11">
        <f>SUM(E38)</f>
        <v>712.75</v>
      </c>
      <c r="G38" s="5"/>
      <c r="H38" s="5"/>
      <c r="I38" s="5"/>
    </row>
    <row r="39" spans="1:9" s="2" customFormat="1">
      <c r="A39" s="10" t="s">
        <v>15</v>
      </c>
      <c r="B39" s="6" t="s">
        <v>22</v>
      </c>
      <c r="C39" s="9" t="s">
        <v>6</v>
      </c>
      <c r="D39" s="9" t="s">
        <v>179</v>
      </c>
      <c r="E39" s="11">
        <v>811.85</v>
      </c>
      <c r="F39" s="11">
        <f>SUM(E39)</f>
        <v>811.85</v>
      </c>
      <c r="G39" s="5"/>
      <c r="H39" s="5"/>
      <c r="I39" s="5"/>
    </row>
    <row r="40" spans="1:9" s="2" customFormat="1">
      <c r="A40" s="10" t="s">
        <v>17</v>
      </c>
      <c r="B40" s="6" t="s">
        <v>174</v>
      </c>
      <c r="C40" s="9" t="s">
        <v>6</v>
      </c>
      <c r="D40" s="9" t="s">
        <v>180</v>
      </c>
      <c r="E40" s="11">
        <v>1576.9</v>
      </c>
      <c r="F40" s="11">
        <f>SUM(E40)</f>
        <v>1576.9</v>
      </c>
      <c r="G40" s="5"/>
      <c r="H40" s="5"/>
      <c r="I40" s="5"/>
    </row>
    <row r="41" spans="1:9" s="2" customFormat="1">
      <c r="A41" s="31"/>
      <c r="C41" s="9"/>
      <c r="D41" s="27"/>
      <c r="E41" s="11"/>
      <c r="F41" s="5"/>
      <c r="G41" s="5"/>
      <c r="H41" s="5"/>
      <c r="I41" s="5"/>
    </row>
    <row r="42" spans="1:9" s="2" customFormat="1">
      <c r="A42" s="31">
        <f>A35+1</f>
        <v>16</v>
      </c>
      <c r="B42" s="2" t="s">
        <v>88</v>
      </c>
      <c r="C42" s="9"/>
      <c r="D42" s="27"/>
      <c r="E42" s="11"/>
      <c r="F42" s="5"/>
      <c r="G42" s="5"/>
      <c r="H42" s="5"/>
      <c r="I42" s="5"/>
    </row>
    <row r="43" spans="1:9" s="2" customFormat="1">
      <c r="A43" s="10" t="s">
        <v>4</v>
      </c>
      <c r="B43" s="2" t="s">
        <v>10</v>
      </c>
      <c r="C43" s="9" t="s">
        <v>6</v>
      </c>
      <c r="D43" s="11" t="s">
        <v>89</v>
      </c>
      <c r="E43" s="11">
        <v>352.15</v>
      </c>
      <c r="F43" s="11">
        <f t="shared" ref="F43:F49" si="0">SUM(E43)</f>
        <v>352.15</v>
      </c>
      <c r="G43" s="5"/>
      <c r="H43" s="5"/>
      <c r="I43" s="5"/>
    </row>
    <row r="44" spans="1:9" s="2" customFormat="1">
      <c r="A44" s="10" t="s">
        <v>11</v>
      </c>
      <c r="B44" s="2" t="s">
        <v>12</v>
      </c>
      <c r="C44" s="9" t="s">
        <v>6</v>
      </c>
      <c r="D44" s="11" t="s">
        <v>90</v>
      </c>
      <c r="E44" s="11">
        <v>506.7</v>
      </c>
      <c r="F44" s="11">
        <f t="shared" si="0"/>
        <v>506.7</v>
      </c>
      <c r="G44" s="5"/>
      <c r="H44" s="5"/>
      <c r="I44" s="5"/>
    </row>
    <row r="45" spans="1:9" s="2" customFormat="1">
      <c r="A45" s="10" t="s">
        <v>13</v>
      </c>
      <c r="B45" s="1" t="s">
        <v>14</v>
      </c>
      <c r="C45" s="9" t="s">
        <v>6</v>
      </c>
      <c r="D45" s="11" t="s">
        <v>91</v>
      </c>
      <c r="E45" s="11">
        <v>591.45000000000005</v>
      </c>
      <c r="F45" s="11">
        <f t="shared" si="0"/>
        <v>591.45000000000005</v>
      </c>
      <c r="G45" s="5"/>
      <c r="H45" s="5"/>
      <c r="I45" s="5"/>
    </row>
    <row r="46" spans="1:9" s="2" customFormat="1">
      <c r="A46" s="10" t="s">
        <v>15</v>
      </c>
      <c r="B46" s="1" t="s">
        <v>16</v>
      </c>
      <c r="C46" s="9" t="s">
        <v>6</v>
      </c>
      <c r="D46" s="11" t="s">
        <v>92</v>
      </c>
      <c r="E46" s="11">
        <v>788.55</v>
      </c>
      <c r="F46" s="11">
        <f t="shared" si="0"/>
        <v>788.55</v>
      </c>
      <c r="G46" s="5"/>
      <c r="H46" s="5"/>
      <c r="I46" s="5"/>
    </row>
    <row r="47" spans="1:9" s="2" customFormat="1">
      <c r="A47" s="10" t="s">
        <v>17</v>
      </c>
      <c r="B47" s="6" t="s">
        <v>18</v>
      </c>
      <c r="C47" s="9" t="s">
        <v>6</v>
      </c>
      <c r="D47" s="11" t="s">
        <v>93</v>
      </c>
      <c r="E47" s="11">
        <v>1027.4000000000001</v>
      </c>
      <c r="F47" s="11">
        <f t="shared" si="0"/>
        <v>1027.4000000000001</v>
      </c>
      <c r="G47" s="5"/>
      <c r="H47" s="5"/>
      <c r="I47" s="5"/>
    </row>
    <row r="48" spans="1:9" s="2" customFormat="1">
      <c r="A48" s="15" t="s">
        <v>40</v>
      </c>
      <c r="B48" s="6" t="s">
        <v>38</v>
      </c>
      <c r="C48" s="9" t="s">
        <v>6</v>
      </c>
      <c r="D48" s="11" t="s">
        <v>75</v>
      </c>
      <c r="E48" s="11">
        <f>'Rate Analysis'!F135</f>
        <v>1374</v>
      </c>
      <c r="F48" s="11">
        <f t="shared" si="0"/>
        <v>1374</v>
      </c>
      <c r="G48" s="5"/>
      <c r="H48" s="5"/>
      <c r="I48" s="5"/>
    </row>
    <row r="49" spans="1:9" s="2" customFormat="1">
      <c r="A49" s="15" t="s">
        <v>41</v>
      </c>
      <c r="B49" s="6" t="s">
        <v>37</v>
      </c>
      <c r="C49" s="9" t="s">
        <v>6</v>
      </c>
      <c r="D49" s="11" t="s">
        <v>75</v>
      </c>
      <c r="E49" s="11">
        <f>'Rate Analysis'!F166</f>
        <v>1637</v>
      </c>
      <c r="F49" s="11">
        <f t="shared" si="0"/>
        <v>1637</v>
      </c>
      <c r="G49" s="5"/>
      <c r="H49" s="5"/>
      <c r="I49" s="5"/>
    </row>
    <row r="50" spans="1:9" s="2" customFormat="1">
      <c r="A50" s="15"/>
      <c r="B50" s="6"/>
      <c r="C50" s="9"/>
      <c r="D50" s="27"/>
      <c r="E50" s="11"/>
      <c r="F50" s="5"/>
      <c r="G50" s="5"/>
      <c r="H50" s="5"/>
      <c r="I50" s="5"/>
    </row>
    <row r="51" spans="1:9" s="2" customFormat="1">
      <c r="A51" s="31">
        <f>A42+1</f>
        <v>17</v>
      </c>
      <c r="B51" s="2" t="s">
        <v>94</v>
      </c>
      <c r="C51" s="9"/>
      <c r="D51" s="27"/>
      <c r="E51" s="11"/>
      <c r="F51" s="5"/>
      <c r="G51" s="5"/>
      <c r="H51" s="5"/>
      <c r="I51" s="5"/>
    </row>
    <row r="52" spans="1:9" s="2" customFormat="1">
      <c r="A52" s="10" t="s">
        <v>4</v>
      </c>
      <c r="B52" s="2" t="s">
        <v>10</v>
      </c>
      <c r="C52" s="9" t="s">
        <v>95</v>
      </c>
      <c r="D52" s="11" t="s">
        <v>75</v>
      </c>
      <c r="E52" s="11">
        <f>'Rate Analysis'!F204</f>
        <v>1723</v>
      </c>
      <c r="F52" s="11">
        <f t="shared" ref="F52:F58" si="1">SUM(E52)</f>
        <v>1723</v>
      </c>
      <c r="G52" s="5"/>
      <c r="H52" s="5"/>
      <c r="I52" s="5"/>
    </row>
    <row r="53" spans="1:9" s="2" customFormat="1">
      <c r="A53" s="10" t="s">
        <v>11</v>
      </c>
      <c r="B53" s="2" t="s">
        <v>12</v>
      </c>
      <c r="C53" s="9" t="s">
        <v>95</v>
      </c>
      <c r="D53" s="11" t="s">
        <v>75</v>
      </c>
      <c r="E53" s="11">
        <f>'Rate Analysis'!F243</f>
        <v>1317</v>
      </c>
      <c r="F53" s="11">
        <f t="shared" si="1"/>
        <v>1317</v>
      </c>
      <c r="G53" s="5"/>
      <c r="H53" s="5"/>
      <c r="I53" s="5"/>
    </row>
    <row r="54" spans="1:9" s="2" customFormat="1">
      <c r="A54" s="10" t="s">
        <v>13</v>
      </c>
      <c r="B54" s="1" t="s">
        <v>14</v>
      </c>
      <c r="C54" s="9" t="s">
        <v>95</v>
      </c>
      <c r="D54" s="11" t="s">
        <v>75</v>
      </c>
      <c r="E54" s="11">
        <f>'Rate Analysis'!F281</f>
        <v>2221</v>
      </c>
      <c r="F54" s="11">
        <f t="shared" si="1"/>
        <v>2221</v>
      </c>
      <c r="G54" s="5"/>
      <c r="H54" s="5"/>
      <c r="I54" s="5"/>
    </row>
    <row r="55" spans="1:9" s="2" customFormat="1">
      <c r="A55" s="10" t="s">
        <v>15</v>
      </c>
      <c r="B55" s="1" t="s">
        <v>16</v>
      </c>
      <c r="C55" s="9" t="s">
        <v>95</v>
      </c>
      <c r="D55" s="11" t="s">
        <v>75</v>
      </c>
      <c r="E55" s="11">
        <f>'Rate Analysis'!F318</f>
        <v>3075</v>
      </c>
      <c r="F55" s="11">
        <f t="shared" si="1"/>
        <v>3075</v>
      </c>
      <c r="G55" s="5"/>
      <c r="H55" s="5"/>
      <c r="I55" s="5"/>
    </row>
    <row r="56" spans="1:9" s="2" customFormat="1">
      <c r="A56" s="10" t="s">
        <v>17</v>
      </c>
      <c r="B56" s="1" t="s">
        <v>18</v>
      </c>
      <c r="C56" s="9" t="s">
        <v>95</v>
      </c>
      <c r="D56" s="11" t="s">
        <v>75</v>
      </c>
      <c r="E56" s="11">
        <f>'Rate Analysis'!F354</f>
        <v>1723</v>
      </c>
      <c r="F56" s="11">
        <f t="shared" si="1"/>
        <v>1723</v>
      </c>
      <c r="G56" s="5"/>
      <c r="H56" s="5"/>
      <c r="I56" s="5"/>
    </row>
    <row r="57" spans="1:9" s="2" customFormat="1">
      <c r="A57" s="15" t="s">
        <v>40</v>
      </c>
      <c r="B57" s="1" t="s">
        <v>38</v>
      </c>
      <c r="C57" s="9" t="s">
        <v>95</v>
      </c>
      <c r="D57" s="11" t="s">
        <v>75</v>
      </c>
      <c r="E57" s="11">
        <f>'Rate Analysis'!F391</f>
        <v>4853</v>
      </c>
      <c r="F57" s="11">
        <f t="shared" si="1"/>
        <v>4853</v>
      </c>
      <c r="G57" s="5"/>
      <c r="H57" s="5"/>
      <c r="I57" s="5"/>
    </row>
    <row r="58" spans="1:9" s="2" customFormat="1">
      <c r="A58" s="15" t="s">
        <v>41</v>
      </c>
      <c r="B58" s="1" t="s">
        <v>37</v>
      </c>
      <c r="C58" s="9" t="s">
        <v>95</v>
      </c>
      <c r="D58" s="11" t="s">
        <v>75</v>
      </c>
      <c r="E58" s="11">
        <f>'Rate Analysis'!F428</f>
        <v>4597</v>
      </c>
      <c r="F58" s="11">
        <f t="shared" si="1"/>
        <v>4597</v>
      </c>
      <c r="G58" s="5"/>
      <c r="H58" s="5"/>
      <c r="I58" s="5"/>
    </row>
    <row r="59" spans="1:9" s="2" customFormat="1">
      <c r="C59" s="9"/>
      <c r="D59" s="27"/>
      <c r="E59" s="11"/>
      <c r="F59" s="5"/>
      <c r="G59" s="5"/>
      <c r="H59" s="5"/>
      <c r="I59" s="5"/>
    </row>
    <row r="60" spans="1:9" s="2" customFormat="1">
      <c r="A60" s="31">
        <f>A51+1</f>
        <v>18</v>
      </c>
      <c r="B60" s="2" t="s">
        <v>96</v>
      </c>
      <c r="C60" s="9"/>
      <c r="D60" s="27"/>
      <c r="E60" s="11"/>
      <c r="F60" s="5"/>
      <c r="G60" s="5"/>
      <c r="H60" s="5"/>
      <c r="I60" s="5"/>
    </row>
    <row r="61" spans="1:9" s="2" customFormat="1">
      <c r="A61" s="10" t="s">
        <v>4</v>
      </c>
      <c r="B61" s="2" t="s">
        <v>10</v>
      </c>
      <c r="C61" s="9" t="s">
        <v>95</v>
      </c>
      <c r="D61" s="11" t="s">
        <v>97</v>
      </c>
      <c r="E61" s="11">
        <v>338.7</v>
      </c>
      <c r="F61" s="11">
        <f t="shared" ref="F61:F66" si="2">SUM(E61)</f>
        <v>338.7</v>
      </c>
      <c r="G61" s="5"/>
      <c r="H61" s="5"/>
      <c r="I61" s="5"/>
    </row>
    <row r="62" spans="1:9" s="2" customFormat="1">
      <c r="A62" s="10" t="s">
        <v>11</v>
      </c>
      <c r="B62" s="2" t="s">
        <v>12</v>
      </c>
      <c r="C62" s="9" t="s">
        <v>95</v>
      </c>
      <c r="D62" s="11" t="s">
        <v>98</v>
      </c>
      <c r="E62" s="11">
        <v>386.4</v>
      </c>
      <c r="F62" s="11">
        <f t="shared" si="2"/>
        <v>386.4</v>
      </c>
      <c r="G62" s="5"/>
      <c r="H62" s="5"/>
      <c r="I62" s="5"/>
    </row>
    <row r="63" spans="1:9" s="2" customFormat="1">
      <c r="A63" s="10" t="s">
        <v>13</v>
      </c>
      <c r="B63" s="1" t="s">
        <v>14</v>
      </c>
      <c r="C63" s="9" t="s">
        <v>95</v>
      </c>
      <c r="D63" s="11" t="s">
        <v>99</v>
      </c>
      <c r="E63" s="11">
        <v>394</v>
      </c>
      <c r="F63" s="11">
        <f t="shared" si="2"/>
        <v>394</v>
      </c>
      <c r="G63" s="5"/>
      <c r="H63" s="5"/>
      <c r="I63" s="5"/>
    </row>
    <row r="64" spans="1:9" s="2" customFormat="1">
      <c r="A64" s="10" t="s">
        <v>15</v>
      </c>
      <c r="B64" s="1" t="s">
        <v>16</v>
      </c>
      <c r="C64" s="9" t="s">
        <v>95</v>
      </c>
      <c r="D64" s="11" t="s">
        <v>75</v>
      </c>
      <c r="E64" s="11">
        <f>'Rate Analysis'!F447</f>
        <v>2402</v>
      </c>
      <c r="F64" s="11">
        <f t="shared" si="2"/>
        <v>2402</v>
      </c>
      <c r="G64" s="5"/>
      <c r="H64" s="5"/>
      <c r="I64" s="5"/>
    </row>
    <row r="65" spans="1:9" s="2" customFormat="1">
      <c r="A65" s="10" t="s">
        <v>17</v>
      </c>
      <c r="B65" s="1" t="s">
        <v>18</v>
      </c>
      <c r="C65" s="9" t="s">
        <v>95</v>
      </c>
      <c r="D65" s="11" t="s">
        <v>75</v>
      </c>
      <c r="E65" s="11">
        <f>'Rate Analysis'!F466</f>
        <v>3945</v>
      </c>
      <c r="F65" s="11">
        <f t="shared" si="2"/>
        <v>3945</v>
      </c>
      <c r="G65" s="5"/>
      <c r="H65" s="5"/>
      <c r="I65" s="5"/>
    </row>
    <row r="66" spans="1:9" s="2" customFormat="1">
      <c r="A66" s="15" t="s">
        <v>41</v>
      </c>
      <c r="B66" s="1" t="s">
        <v>37</v>
      </c>
      <c r="C66" s="9" t="s">
        <v>95</v>
      </c>
      <c r="D66" s="11" t="s">
        <v>75</v>
      </c>
      <c r="E66" s="11">
        <f>'Rate Analysis'!F485</f>
        <v>6070</v>
      </c>
      <c r="F66" s="11">
        <f t="shared" si="2"/>
        <v>6070</v>
      </c>
      <c r="G66" s="5"/>
      <c r="H66" s="5"/>
      <c r="I66" s="5"/>
    </row>
    <row r="67" spans="1:9" s="2" customFormat="1">
      <c r="C67" s="9"/>
      <c r="D67" s="27"/>
      <c r="E67" s="11"/>
      <c r="F67" s="5"/>
      <c r="G67" s="5"/>
      <c r="H67" s="5"/>
      <c r="I67" s="5"/>
    </row>
    <row r="68" spans="1:9" s="2" customFormat="1" ht="27.6">
      <c r="A68" s="7">
        <f>A60+1</f>
        <v>19</v>
      </c>
      <c r="B68" s="14" t="s">
        <v>100</v>
      </c>
      <c r="C68" s="9"/>
      <c r="D68" s="27"/>
      <c r="E68" s="11"/>
      <c r="F68" s="5"/>
      <c r="G68" s="5"/>
      <c r="H68" s="5"/>
      <c r="I68" s="5"/>
    </row>
    <row r="69" spans="1:9" s="2" customFormat="1">
      <c r="A69" s="10" t="s">
        <v>4</v>
      </c>
      <c r="B69" s="6" t="s">
        <v>36</v>
      </c>
      <c r="C69" s="9" t="s">
        <v>6</v>
      </c>
      <c r="D69" s="39" t="s">
        <v>214</v>
      </c>
      <c r="E69" s="11">
        <v>966</v>
      </c>
      <c r="F69" s="11">
        <f t="shared" ref="F69:F74" si="3">SUM(E69)</f>
        <v>966</v>
      </c>
      <c r="G69" s="5"/>
      <c r="H69" s="5"/>
      <c r="I69" s="5"/>
    </row>
    <row r="70" spans="1:9" s="2" customFormat="1">
      <c r="A70" s="10" t="s">
        <v>11</v>
      </c>
      <c r="B70" s="1" t="s">
        <v>38</v>
      </c>
      <c r="C70" s="9" t="s">
        <v>6</v>
      </c>
      <c r="D70" s="39" t="s">
        <v>215</v>
      </c>
      <c r="E70" s="11">
        <v>807</v>
      </c>
      <c r="F70" s="11">
        <f t="shared" si="3"/>
        <v>807</v>
      </c>
      <c r="G70" s="5"/>
      <c r="H70" s="5"/>
      <c r="I70" s="5"/>
    </row>
    <row r="71" spans="1:9" s="2" customFormat="1">
      <c r="A71" s="10" t="s">
        <v>13</v>
      </c>
      <c r="B71" s="6" t="s">
        <v>22</v>
      </c>
      <c r="C71" s="9" t="s">
        <v>6</v>
      </c>
      <c r="D71" s="11" t="s">
        <v>75</v>
      </c>
      <c r="E71" s="11">
        <f>'Rate Analysis'!F512</f>
        <v>831</v>
      </c>
      <c r="F71" s="11">
        <f t="shared" si="3"/>
        <v>831</v>
      </c>
      <c r="G71" s="5"/>
      <c r="H71" s="5"/>
      <c r="I71" s="5"/>
    </row>
    <row r="72" spans="1:9" s="2" customFormat="1">
      <c r="A72" s="10" t="s">
        <v>15</v>
      </c>
      <c r="B72" s="6" t="s">
        <v>24</v>
      </c>
      <c r="C72" s="9" t="s">
        <v>6</v>
      </c>
      <c r="D72" s="11" t="s">
        <v>75</v>
      </c>
      <c r="E72" s="11">
        <f>'Rate Analysis'!F540</f>
        <v>668</v>
      </c>
      <c r="F72" s="11">
        <f t="shared" si="3"/>
        <v>668</v>
      </c>
      <c r="G72" s="5"/>
      <c r="H72" s="5"/>
      <c r="I72" s="5"/>
    </row>
    <row r="73" spans="1:9" s="2" customFormat="1">
      <c r="A73" s="10" t="s">
        <v>17</v>
      </c>
      <c r="B73" s="6" t="s">
        <v>101</v>
      </c>
      <c r="C73" s="9" t="s">
        <v>6</v>
      </c>
      <c r="D73" s="11" t="s">
        <v>75</v>
      </c>
      <c r="E73" s="11">
        <f>'Rate Analysis'!F568</f>
        <v>589</v>
      </c>
      <c r="F73" s="11">
        <f t="shared" si="3"/>
        <v>589</v>
      </c>
      <c r="G73" s="5"/>
      <c r="H73" s="5"/>
      <c r="I73" s="5"/>
    </row>
    <row r="74" spans="1:9" s="2" customFormat="1">
      <c r="A74" s="10" t="s">
        <v>40</v>
      </c>
      <c r="B74" s="6" t="s">
        <v>20</v>
      </c>
      <c r="C74" s="9" t="s">
        <v>6</v>
      </c>
      <c r="D74" s="11" t="s">
        <v>75</v>
      </c>
      <c r="E74" s="11">
        <f>'Rate Analysis'!F595</f>
        <v>493</v>
      </c>
      <c r="F74" s="11">
        <f t="shared" si="3"/>
        <v>493</v>
      </c>
      <c r="G74" s="5"/>
      <c r="H74" s="5"/>
      <c r="I74" s="5"/>
    </row>
    <row r="75" spans="1:9" s="2" customFormat="1">
      <c r="A75" s="28"/>
      <c r="B75" s="6"/>
      <c r="C75" s="9"/>
      <c r="D75" s="11"/>
      <c r="E75" s="11"/>
      <c r="F75" s="5"/>
      <c r="G75" s="5"/>
      <c r="H75" s="5"/>
      <c r="I75" s="5"/>
    </row>
    <row r="76" spans="1:9" s="2" customFormat="1">
      <c r="A76" s="7">
        <f>A68+1</f>
        <v>20</v>
      </c>
      <c r="B76" s="6" t="s">
        <v>102</v>
      </c>
      <c r="C76" s="9"/>
      <c r="D76" s="27"/>
      <c r="E76" s="11"/>
      <c r="F76" s="5"/>
      <c r="G76" s="5"/>
      <c r="H76" s="5"/>
      <c r="I76" s="5"/>
    </row>
    <row r="77" spans="1:9" s="2" customFormat="1">
      <c r="A77" s="10" t="s">
        <v>13</v>
      </c>
      <c r="B77" s="6" t="s">
        <v>22</v>
      </c>
      <c r="C77" s="9" t="s">
        <v>6</v>
      </c>
      <c r="D77" s="11" t="s">
        <v>103</v>
      </c>
      <c r="E77" s="11">
        <v>893.2</v>
      </c>
      <c r="F77" s="11">
        <f>SUM(E77)</f>
        <v>893.2</v>
      </c>
      <c r="G77" s="5"/>
      <c r="H77" s="5"/>
      <c r="I77" s="5"/>
    </row>
    <row r="78" spans="1:9" s="2" customFormat="1">
      <c r="A78" s="10" t="s">
        <v>15</v>
      </c>
      <c r="B78" s="6" t="s">
        <v>24</v>
      </c>
      <c r="C78" s="9" t="s">
        <v>6</v>
      </c>
      <c r="D78" s="11" t="s">
        <v>104</v>
      </c>
      <c r="E78" s="11">
        <v>725.15</v>
      </c>
      <c r="F78" s="11">
        <f>SUM(E78)</f>
        <v>725.15</v>
      </c>
      <c r="G78" s="5"/>
      <c r="H78" s="5"/>
      <c r="I78" s="5"/>
    </row>
    <row r="79" spans="1:9" s="2" customFormat="1">
      <c r="A79" s="10" t="s">
        <v>17</v>
      </c>
      <c r="B79" s="6" t="s">
        <v>105</v>
      </c>
      <c r="C79" s="9" t="s">
        <v>6</v>
      </c>
      <c r="D79" s="11" t="s">
        <v>106</v>
      </c>
      <c r="E79" s="11">
        <v>491.2</v>
      </c>
      <c r="F79" s="11">
        <f>SUM(E79)</f>
        <v>491.2</v>
      </c>
      <c r="G79" s="5"/>
      <c r="H79" s="5"/>
      <c r="I79" s="5"/>
    </row>
    <row r="80" spans="1:9" s="2" customFormat="1">
      <c r="A80" s="28"/>
      <c r="B80" s="6"/>
      <c r="C80" s="9"/>
      <c r="D80" s="11"/>
      <c r="E80" s="11"/>
      <c r="F80" s="5"/>
      <c r="G80" s="5"/>
      <c r="H80" s="5"/>
      <c r="I80" s="5"/>
    </row>
    <row r="81" spans="1:9" s="2" customFormat="1">
      <c r="A81" s="7">
        <f>A76+1</f>
        <v>21</v>
      </c>
      <c r="B81" s="2" t="s">
        <v>107</v>
      </c>
      <c r="C81" s="9" t="s">
        <v>9</v>
      </c>
      <c r="D81" s="11" t="s">
        <v>108</v>
      </c>
      <c r="E81" s="11">
        <v>434.2</v>
      </c>
      <c r="F81" s="11">
        <f>SUM(E81)</f>
        <v>434.2</v>
      </c>
      <c r="G81" s="5"/>
      <c r="H81" s="5"/>
      <c r="I81" s="5"/>
    </row>
    <row r="82" spans="1:9" s="2" customFormat="1">
      <c r="A82" s="31"/>
      <c r="C82" s="9"/>
      <c r="D82" s="27"/>
      <c r="E82" s="11"/>
      <c r="F82" s="5"/>
      <c r="G82" s="5"/>
      <c r="H82" s="5"/>
      <c r="I82" s="5"/>
    </row>
    <row r="83" spans="1:9" s="2" customFormat="1">
      <c r="A83" s="7">
        <f>A81+1</f>
        <v>22</v>
      </c>
      <c r="B83" s="2" t="s">
        <v>109</v>
      </c>
      <c r="C83" s="9" t="s">
        <v>9</v>
      </c>
      <c r="D83" s="11" t="s">
        <v>110</v>
      </c>
      <c r="E83" s="11">
        <v>8050.5</v>
      </c>
      <c r="F83" s="11">
        <f>SUM(E83)</f>
        <v>8050.5</v>
      </c>
      <c r="G83" s="5"/>
      <c r="H83" s="5"/>
      <c r="I83" s="5"/>
    </row>
    <row r="84" spans="1:9" s="2" customFormat="1">
      <c r="C84" s="9"/>
      <c r="D84" s="27"/>
      <c r="E84" s="11"/>
      <c r="F84" s="5"/>
      <c r="G84" s="5"/>
      <c r="H84" s="5"/>
      <c r="I84" s="5"/>
    </row>
    <row r="85" spans="1:9" s="2" customFormat="1">
      <c r="A85" s="7">
        <f>A83+1</f>
        <v>23</v>
      </c>
      <c r="B85" s="2" t="s">
        <v>111</v>
      </c>
      <c r="C85" s="9" t="s">
        <v>9</v>
      </c>
      <c r="D85" s="11" t="s">
        <v>112</v>
      </c>
      <c r="E85" s="11">
        <v>594.75</v>
      </c>
      <c r="F85" s="11">
        <f>SUM(E85)</f>
        <v>594.75</v>
      </c>
      <c r="G85" s="5"/>
      <c r="H85" s="5"/>
      <c r="I85" s="5"/>
    </row>
    <row r="86" spans="1:9" s="2" customFormat="1">
      <c r="C86" s="9"/>
      <c r="D86" s="27"/>
      <c r="E86" s="11"/>
      <c r="F86" s="5"/>
      <c r="G86" s="5"/>
      <c r="H86" s="5"/>
      <c r="I86" s="5"/>
    </row>
    <row r="87" spans="1:9" s="2" customFormat="1">
      <c r="A87" s="7">
        <f>A85+1</f>
        <v>24</v>
      </c>
      <c r="B87" s="2" t="s">
        <v>113</v>
      </c>
      <c r="C87" s="9"/>
      <c r="D87" s="27"/>
      <c r="E87" s="11"/>
      <c r="F87" s="5"/>
      <c r="G87" s="5"/>
      <c r="H87" s="5"/>
      <c r="I87" s="5"/>
    </row>
    <row r="88" spans="1:9" s="2" customFormat="1">
      <c r="A88" s="28" t="s">
        <v>44</v>
      </c>
      <c r="B88" s="14" t="s">
        <v>23</v>
      </c>
      <c r="C88" s="9" t="s">
        <v>9</v>
      </c>
      <c r="D88" s="11" t="s">
        <v>114</v>
      </c>
      <c r="E88" s="11">
        <v>2227.6</v>
      </c>
      <c r="F88" s="11">
        <f>SUM(E88)</f>
        <v>2227.6</v>
      </c>
      <c r="G88" s="5"/>
      <c r="H88" s="5"/>
      <c r="I88" s="5"/>
    </row>
    <row r="89" spans="1:9" s="2" customFormat="1">
      <c r="A89" s="28" t="s">
        <v>45</v>
      </c>
      <c r="B89" s="14" t="s">
        <v>22</v>
      </c>
      <c r="C89" s="9" t="s">
        <v>9</v>
      </c>
      <c r="D89" s="11" t="s">
        <v>115</v>
      </c>
      <c r="E89" s="11">
        <v>878.25</v>
      </c>
      <c r="F89" s="11">
        <f>SUM(E89)</f>
        <v>878.25</v>
      </c>
      <c r="G89" s="5"/>
      <c r="H89" s="5"/>
      <c r="I89" s="5"/>
    </row>
    <row r="90" spans="1:9" s="2" customFormat="1">
      <c r="A90" s="28" t="s">
        <v>46</v>
      </c>
      <c r="B90" s="14" t="s">
        <v>24</v>
      </c>
      <c r="C90" s="9" t="s">
        <v>9</v>
      </c>
      <c r="D90" s="11" t="s">
        <v>116</v>
      </c>
      <c r="E90" s="11">
        <v>707.3</v>
      </c>
      <c r="F90" s="11">
        <f>SUM(E90)</f>
        <v>707.3</v>
      </c>
      <c r="G90" s="5"/>
      <c r="H90" s="5"/>
      <c r="I90" s="5"/>
    </row>
    <row r="91" spans="1:9" s="2" customFormat="1">
      <c r="A91" s="33" t="s">
        <v>117</v>
      </c>
      <c r="B91" s="14" t="s">
        <v>52</v>
      </c>
      <c r="C91" s="9" t="s">
        <v>9</v>
      </c>
      <c r="D91" s="11" t="s">
        <v>118</v>
      </c>
      <c r="E91" s="11">
        <v>589.9</v>
      </c>
      <c r="F91" s="11">
        <f>SUM(E91)</f>
        <v>589.9</v>
      </c>
      <c r="G91" s="5"/>
      <c r="H91" s="5"/>
      <c r="I91" s="5"/>
    </row>
    <row r="92" spans="1:9" s="2" customFormat="1">
      <c r="A92" s="33" t="s">
        <v>119</v>
      </c>
      <c r="B92" s="6" t="s">
        <v>20</v>
      </c>
      <c r="C92" s="9" t="s">
        <v>9</v>
      </c>
      <c r="D92" s="11" t="s">
        <v>120</v>
      </c>
      <c r="E92" s="11">
        <v>532.35</v>
      </c>
      <c r="F92" s="11">
        <f>SUM(E92)</f>
        <v>532.35</v>
      </c>
      <c r="G92" s="5"/>
      <c r="H92" s="5"/>
      <c r="I92" s="5"/>
    </row>
    <row r="93" spans="1:9" s="2" customFormat="1">
      <c r="C93" s="9"/>
      <c r="D93" s="27"/>
      <c r="E93" s="11"/>
      <c r="F93" s="5"/>
      <c r="G93" s="5"/>
      <c r="H93" s="5"/>
      <c r="I93" s="5"/>
    </row>
    <row r="94" spans="1:9" s="2" customFormat="1">
      <c r="A94" s="7">
        <f>A87+1</f>
        <v>25</v>
      </c>
      <c r="B94" s="6" t="s">
        <v>121</v>
      </c>
      <c r="C94" s="9"/>
      <c r="D94" s="27"/>
      <c r="E94" s="11"/>
      <c r="F94" s="5"/>
      <c r="G94" s="5"/>
      <c r="H94" s="5"/>
      <c r="I94" s="5"/>
    </row>
    <row r="95" spans="1:9" s="2" customFormat="1">
      <c r="A95" s="28" t="s">
        <v>45</v>
      </c>
      <c r="B95" s="14" t="s">
        <v>22</v>
      </c>
      <c r="C95" s="9" t="s">
        <v>9</v>
      </c>
      <c r="D95" s="11" t="s">
        <v>115</v>
      </c>
      <c r="E95" s="11">
        <v>878.25</v>
      </c>
      <c r="F95" s="11">
        <f>SUM(E95)</f>
        <v>878.25</v>
      </c>
      <c r="G95" s="5"/>
      <c r="H95" s="5"/>
      <c r="I95" s="5"/>
    </row>
    <row r="96" spans="1:9" s="2" customFormat="1">
      <c r="A96" s="28" t="s">
        <v>46</v>
      </c>
      <c r="B96" s="14" t="s">
        <v>24</v>
      </c>
      <c r="C96" s="9" t="s">
        <v>9</v>
      </c>
      <c r="D96" s="11" t="s">
        <v>116</v>
      </c>
      <c r="E96" s="11">
        <v>707.3</v>
      </c>
      <c r="F96" s="11">
        <f>SUM(E96)</f>
        <v>707.3</v>
      </c>
      <c r="G96" s="5"/>
      <c r="H96" s="5"/>
      <c r="I96" s="5"/>
    </row>
    <row r="97" spans="1:9" s="2" customFormat="1">
      <c r="A97" s="28"/>
      <c r="B97" s="14"/>
      <c r="C97" s="9"/>
      <c r="D97" s="11"/>
      <c r="E97" s="11"/>
      <c r="F97" s="11"/>
      <c r="G97" s="5"/>
      <c r="H97" s="5"/>
      <c r="I97" s="5"/>
    </row>
    <row r="98" spans="1:9" s="2" customFormat="1">
      <c r="A98" s="7">
        <f>A94+1</f>
        <v>26</v>
      </c>
      <c r="B98" s="6" t="s">
        <v>122</v>
      </c>
      <c r="C98" s="9"/>
      <c r="D98" s="11"/>
      <c r="E98" s="11"/>
      <c r="F98" s="11"/>
      <c r="G98" s="5"/>
      <c r="H98" s="5"/>
      <c r="I98" s="5"/>
    </row>
    <row r="99" spans="1:9" s="2" customFormat="1">
      <c r="A99" s="33" t="s">
        <v>117</v>
      </c>
      <c r="B99" s="14" t="s">
        <v>20</v>
      </c>
      <c r="C99" s="9" t="s">
        <v>9</v>
      </c>
      <c r="D99" s="11" t="s">
        <v>123</v>
      </c>
      <c r="E99" s="11">
        <v>399.15</v>
      </c>
      <c r="F99" s="11">
        <f>SUM(E99)</f>
        <v>399.15</v>
      </c>
      <c r="G99" s="5"/>
      <c r="H99" s="5"/>
      <c r="I99" s="5"/>
    </row>
    <row r="100" spans="1:9" s="2" customFormat="1">
      <c r="C100" s="9"/>
      <c r="D100" s="27"/>
      <c r="E100" s="11"/>
      <c r="F100" s="5"/>
      <c r="G100" s="5"/>
      <c r="H100" s="5"/>
      <c r="I100" s="5"/>
    </row>
    <row r="101" spans="1:9" s="2" customFormat="1">
      <c r="A101" s="7">
        <f>A98+1</f>
        <v>27</v>
      </c>
      <c r="B101" s="2" t="s">
        <v>124</v>
      </c>
      <c r="C101" s="9" t="s">
        <v>9</v>
      </c>
      <c r="D101" s="11" t="s">
        <v>125</v>
      </c>
      <c r="E101" s="11">
        <v>194.15</v>
      </c>
      <c r="F101" s="11">
        <f>SUM(E101)</f>
        <v>194.15</v>
      </c>
      <c r="G101" s="5"/>
      <c r="H101" s="5"/>
      <c r="I101" s="5"/>
    </row>
    <row r="102" spans="1:9" s="2" customFormat="1">
      <c r="A102" s="31"/>
      <c r="C102" s="9"/>
      <c r="D102" s="27"/>
      <c r="E102" s="11"/>
      <c r="F102" s="5"/>
      <c r="G102" s="5"/>
      <c r="H102" s="5"/>
      <c r="I102" s="5"/>
    </row>
    <row r="103" spans="1:9" s="2" customFormat="1">
      <c r="A103" s="7">
        <f>A101+1</f>
        <v>28</v>
      </c>
      <c r="B103" s="2" t="s">
        <v>126</v>
      </c>
      <c r="C103" s="9"/>
      <c r="D103" s="27"/>
      <c r="E103" s="11"/>
      <c r="F103" s="5"/>
      <c r="G103" s="5"/>
      <c r="H103" s="5"/>
      <c r="I103" s="5"/>
    </row>
    <row r="104" spans="1:9" s="2" customFormat="1">
      <c r="A104" s="28" t="s">
        <v>44</v>
      </c>
      <c r="B104" s="4" t="s">
        <v>42</v>
      </c>
      <c r="C104" s="9" t="s">
        <v>6</v>
      </c>
      <c r="D104" s="11" t="s">
        <v>75</v>
      </c>
      <c r="E104" s="11">
        <f>'Rate Analysis'!F622</f>
        <v>1592</v>
      </c>
      <c r="F104" s="11">
        <f>SUM(E104)</f>
        <v>1592</v>
      </c>
      <c r="G104" s="5"/>
      <c r="H104" s="5"/>
      <c r="I104" s="5"/>
    </row>
    <row r="105" spans="1:9" s="2" customFormat="1">
      <c r="A105" s="28" t="s">
        <v>45</v>
      </c>
      <c r="B105" s="14" t="s">
        <v>25</v>
      </c>
      <c r="C105" s="9" t="s">
        <v>6</v>
      </c>
      <c r="D105" s="11" t="s">
        <v>75</v>
      </c>
      <c r="E105" s="11">
        <f>'Rate Analysis'!F650</f>
        <v>808</v>
      </c>
      <c r="F105" s="11">
        <f>SUM(E105)</f>
        <v>808</v>
      </c>
      <c r="G105" s="5"/>
      <c r="H105" s="5"/>
      <c r="I105" s="5"/>
    </row>
    <row r="106" spans="1:9" s="2" customFormat="1">
      <c r="A106" s="28" t="s">
        <v>46</v>
      </c>
      <c r="B106" s="14" t="s">
        <v>26</v>
      </c>
      <c r="C106" s="9" t="s">
        <v>6</v>
      </c>
      <c r="D106" s="11" t="s">
        <v>75</v>
      </c>
      <c r="E106" s="11">
        <f>'Rate Analysis'!F677</f>
        <v>533</v>
      </c>
      <c r="F106" s="11">
        <f>SUM(E106)</f>
        <v>533</v>
      </c>
      <c r="G106" s="5"/>
      <c r="H106" s="5"/>
      <c r="I106" s="5"/>
    </row>
    <row r="107" spans="1:9" s="2" customFormat="1">
      <c r="C107" s="9"/>
      <c r="D107" s="27"/>
      <c r="E107" s="11"/>
      <c r="F107" s="5"/>
      <c r="G107" s="5"/>
      <c r="H107" s="5"/>
      <c r="I107" s="5"/>
    </row>
    <row r="108" spans="1:9" s="2" customFormat="1" ht="27.6">
      <c r="A108" s="7">
        <f>A103+1</f>
        <v>29</v>
      </c>
      <c r="B108" s="14" t="s">
        <v>166</v>
      </c>
      <c r="C108" s="9"/>
      <c r="D108" s="27"/>
      <c r="E108" s="11"/>
      <c r="F108" s="5"/>
      <c r="G108" s="5"/>
      <c r="H108" s="5"/>
      <c r="I108" s="5"/>
    </row>
    <row r="109" spans="1:9" s="2" customFormat="1">
      <c r="A109" s="28" t="s">
        <v>44</v>
      </c>
      <c r="B109" s="4" t="s">
        <v>42</v>
      </c>
      <c r="C109" s="9" t="s">
        <v>6</v>
      </c>
      <c r="D109" s="11" t="s">
        <v>75</v>
      </c>
      <c r="E109" s="11">
        <f>'Rate Analysis'!F704</f>
        <v>2203</v>
      </c>
      <c r="F109" s="11">
        <f>SUM(E109)</f>
        <v>2203</v>
      </c>
      <c r="G109" s="5"/>
      <c r="H109" s="5"/>
      <c r="I109" s="5"/>
    </row>
    <row r="110" spans="1:9" s="2" customFormat="1">
      <c r="C110" s="9"/>
      <c r="D110" s="27"/>
      <c r="E110" s="11"/>
      <c r="F110" s="5"/>
      <c r="G110" s="5"/>
      <c r="H110" s="5"/>
      <c r="I110" s="5"/>
    </row>
    <row r="111" spans="1:9" s="2" customFormat="1">
      <c r="A111" s="7">
        <f>A108+1</f>
        <v>30</v>
      </c>
      <c r="B111" s="2" t="s">
        <v>127</v>
      </c>
      <c r="C111" s="9"/>
      <c r="D111" s="27"/>
      <c r="E111" s="11"/>
      <c r="F111" s="11"/>
      <c r="G111" s="5"/>
      <c r="H111" s="5"/>
      <c r="I111" s="5"/>
    </row>
    <row r="112" spans="1:9" s="2" customFormat="1">
      <c r="A112" s="10" t="s">
        <v>4</v>
      </c>
      <c r="B112" s="4" t="s">
        <v>35</v>
      </c>
      <c r="C112" s="9" t="s">
        <v>6</v>
      </c>
      <c r="D112" s="11" t="s">
        <v>75</v>
      </c>
      <c r="E112" s="11">
        <f>'Rate Analysis'!F731</f>
        <v>2813</v>
      </c>
      <c r="F112" s="11">
        <f>SUM(E112)</f>
        <v>2813</v>
      </c>
      <c r="G112" s="83"/>
      <c r="H112" s="5"/>
      <c r="I112" s="5"/>
    </row>
    <row r="113" spans="1:9" s="2" customFormat="1">
      <c r="A113" s="10" t="s">
        <v>11</v>
      </c>
      <c r="B113" s="4" t="s">
        <v>42</v>
      </c>
      <c r="C113" s="9" t="s">
        <v>6</v>
      </c>
      <c r="D113" s="11" t="s">
        <v>75</v>
      </c>
      <c r="E113" s="11">
        <f>'Rate Analysis'!F758</f>
        <v>1910</v>
      </c>
      <c r="F113" s="11">
        <f>SUM(E113)</f>
        <v>1910</v>
      </c>
      <c r="G113" s="83"/>
      <c r="H113" s="5"/>
      <c r="I113" s="5"/>
    </row>
    <row r="114" spans="1:9" s="2" customFormat="1">
      <c r="A114" s="10" t="s">
        <v>13</v>
      </c>
      <c r="B114" s="14" t="s">
        <v>25</v>
      </c>
      <c r="C114" s="9" t="s">
        <v>6</v>
      </c>
      <c r="D114" s="11" t="s">
        <v>75</v>
      </c>
      <c r="E114" s="11">
        <f>'Rate Analysis'!F786</f>
        <v>942</v>
      </c>
      <c r="F114" s="11">
        <f>SUM(E114)</f>
        <v>942</v>
      </c>
      <c r="G114" s="83"/>
      <c r="H114" s="5"/>
      <c r="I114" s="5"/>
    </row>
    <row r="115" spans="1:9" s="2" customFormat="1">
      <c r="A115" s="10"/>
      <c r="B115" s="14"/>
      <c r="C115" s="9"/>
      <c r="D115" s="11"/>
      <c r="E115" s="11"/>
      <c r="F115" s="11"/>
      <c r="G115" s="5"/>
      <c r="H115" s="5"/>
      <c r="I115" s="5"/>
    </row>
    <row r="116" spans="1:9" s="2" customFormat="1">
      <c r="A116" s="7">
        <f>A111+1</f>
        <v>31</v>
      </c>
      <c r="B116" s="2" t="s">
        <v>128</v>
      </c>
      <c r="C116" s="9" t="s">
        <v>9</v>
      </c>
      <c r="D116" s="9" t="s">
        <v>376</v>
      </c>
      <c r="E116" s="34">
        <v>2534</v>
      </c>
      <c r="F116" s="11">
        <f>SUM(E116)</f>
        <v>2534</v>
      </c>
      <c r="G116" s="5"/>
      <c r="H116" s="5"/>
      <c r="I116" s="5"/>
    </row>
    <row r="117" spans="1:9" s="2" customFormat="1">
      <c r="C117" s="9"/>
      <c r="D117" s="27"/>
      <c r="E117" s="11"/>
      <c r="F117" s="5"/>
      <c r="G117" s="5"/>
      <c r="H117" s="5"/>
      <c r="I117" s="5"/>
    </row>
    <row r="118" spans="1:9" s="2" customFormat="1">
      <c r="A118" s="7">
        <f>A116+1</f>
        <v>32</v>
      </c>
      <c r="B118" s="2" t="s">
        <v>129</v>
      </c>
      <c r="C118" s="9"/>
      <c r="D118" s="27"/>
      <c r="E118" s="11"/>
      <c r="F118" s="5"/>
      <c r="G118" s="5"/>
      <c r="H118" s="5"/>
      <c r="I118" s="5"/>
    </row>
    <row r="119" spans="1:9" s="2" customFormat="1">
      <c r="A119" s="33" t="s">
        <v>44</v>
      </c>
      <c r="B119" s="4" t="s">
        <v>30</v>
      </c>
      <c r="C119" s="9" t="s">
        <v>9</v>
      </c>
      <c r="D119" s="27" t="s">
        <v>130</v>
      </c>
      <c r="E119" s="11">
        <v>6431.3</v>
      </c>
      <c r="F119" s="11">
        <f>SUM(E119)</f>
        <v>6431.3</v>
      </c>
      <c r="G119" s="5"/>
      <c r="H119" s="5"/>
      <c r="I119" s="5"/>
    </row>
    <row r="120" spans="1:9" s="2" customFormat="1">
      <c r="A120" s="33" t="s">
        <v>45</v>
      </c>
      <c r="B120" s="4" t="s">
        <v>32</v>
      </c>
      <c r="C120" s="9" t="s">
        <v>9</v>
      </c>
      <c r="D120" s="27" t="s">
        <v>131</v>
      </c>
      <c r="E120" s="11">
        <v>7308.15</v>
      </c>
      <c r="F120" s="11">
        <f>SUM(E120)</f>
        <v>7308.15</v>
      </c>
      <c r="G120" s="5"/>
      <c r="H120" s="5"/>
      <c r="I120" s="5"/>
    </row>
    <row r="121" spans="1:9" s="2" customFormat="1">
      <c r="A121" s="33" t="s">
        <v>46</v>
      </c>
      <c r="B121" s="4" t="s">
        <v>33</v>
      </c>
      <c r="C121" s="9" t="s">
        <v>9</v>
      </c>
      <c r="D121" s="27" t="s">
        <v>132</v>
      </c>
      <c r="E121" s="11">
        <v>8613.2000000000007</v>
      </c>
      <c r="F121" s="11">
        <f>SUM(E121)</f>
        <v>8613.2000000000007</v>
      </c>
      <c r="G121" s="5"/>
      <c r="H121" s="5"/>
      <c r="I121" s="5"/>
    </row>
    <row r="122" spans="1:9" s="2" customFormat="1">
      <c r="A122" s="33" t="s">
        <v>117</v>
      </c>
      <c r="B122" s="4" t="s">
        <v>34</v>
      </c>
      <c r="C122" s="9" t="s">
        <v>9</v>
      </c>
      <c r="D122" s="11" t="s">
        <v>75</v>
      </c>
      <c r="E122" s="11">
        <f>'Rate Analysis'!F843</f>
        <v>16333</v>
      </c>
      <c r="F122" s="11">
        <f>SUM(E122)</f>
        <v>16333</v>
      </c>
      <c r="G122" s="5"/>
      <c r="H122" s="5"/>
      <c r="I122" s="5"/>
    </row>
    <row r="123" spans="1:9" s="2" customFormat="1">
      <c r="C123" s="9"/>
      <c r="D123" s="27"/>
      <c r="E123" s="11"/>
      <c r="F123" s="5"/>
      <c r="G123" s="5"/>
      <c r="H123" s="5"/>
      <c r="I123" s="5"/>
    </row>
    <row r="124" spans="1:9" s="2" customFormat="1">
      <c r="A124" s="7">
        <f>A118+1</f>
        <v>33</v>
      </c>
      <c r="B124" s="2" t="s">
        <v>377</v>
      </c>
      <c r="G124" s="5"/>
      <c r="H124" s="5"/>
      <c r="I124" s="5"/>
    </row>
    <row r="125" spans="1:9" s="2" customFormat="1" ht="27.6">
      <c r="A125" s="33" t="s">
        <v>44</v>
      </c>
      <c r="B125" s="2" t="s">
        <v>184</v>
      </c>
      <c r="C125" s="9" t="s">
        <v>9</v>
      </c>
      <c r="D125" s="16" t="s">
        <v>134</v>
      </c>
      <c r="E125" s="11">
        <f>11687.1+8127.45</f>
        <v>19814.55</v>
      </c>
      <c r="F125" s="11">
        <f>SUM(E125)</f>
        <v>19814.55</v>
      </c>
      <c r="G125" s="5"/>
      <c r="H125" s="5"/>
      <c r="I125" s="5"/>
    </row>
    <row r="126" spans="1:9" s="2" customFormat="1">
      <c r="A126" s="33" t="s">
        <v>45</v>
      </c>
      <c r="B126" s="2" t="s">
        <v>185</v>
      </c>
      <c r="C126" s="9" t="s">
        <v>9</v>
      </c>
      <c r="D126" s="16" t="s">
        <v>186</v>
      </c>
      <c r="E126" s="11">
        <v>22951.95</v>
      </c>
      <c r="F126" s="11">
        <f>SUM(E126)</f>
        <v>22951.95</v>
      </c>
      <c r="G126" s="5"/>
      <c r="H126" s="5"/>
      <c r="I126" s="5"/>
    </row>
    <row r="127" spans="1:9" s="2" customFormat="1">
      <c r="D127" s="27"/>
      <c r="E127" s="11"/>
      <c r="F127" s="5"/>
      <c r="G127" s="5"/>
      <c r="H127" s="5"/>
      <c r="I127" s="5"/>
    </row>
    <row r="128" spans="1:9" s="2" customFormat="1">
      <c r="A128" s="7">
        <f>A124+1</f>
        <v>34</v>
      </c>
      <c r="B128" s="2" t="s">
        <v>135</v>
      </c>
      <c r="C128" s="5" t="s">
        <v>6</v>
      </c>
      <c r="D128" s="27" t="s">
        <v>133</v>
      </c>
      <c r="E128" s="11">
        <v>4350</v>
      </c>
      <c r="F128" s="11">
        <f>SUM(E128)</f>
        <v>4350</v>
      </c>
      <c r="G128" s="5"/>
      <c r="H128" s="5"/>
      <c r="I128" s="5"/>
    </row>
    <row r="129" spans="1:9" s="2" customFormat="1">
      <c r="A129" s="31"/>
      <c r="C129" s="5"/>
      <c r="D129" s="27"/>
      <c r="E129" s="11"/>
      <c r="F129" s="5"/>
      <c r="G129" s="5"/>
      <c r="H129" s="5"/>
      <c r="I129" s="5"/>
    </row>
    <row r="130" spans="1:9" s="2" customFormat="1">
      <c r="A130" s="7">
        <f>A128+1</f>
        <v>35</v>
      </c>
      <c r="B130" s="2" t="s">
        <v>136</v>
      </c>
      <c r="C130" s="9" t="s">
        <v>9</v>
      </c>
      <c r="D130" s="27" t="s">
        <v>133</v>
      </c>
      <c r="E130" s="11">
        <v>2800</v>
      </c>
      <c r="F130" s="11">
        <f>SUM(E130)</f>
        <v>2800</v>
      </c>
      <c r="G130" s="5"/>
      <c r="H130" s="5"/>
      <c r="I130" s="5"/>
    </row>
    <row r="131" spans="1:9" s="2" customFormat="1">
      <c r="A131" s="31"/>
      <c r="D131" s="27"/>
      <c r="E131" s="11"/>
      <c r="F131" s="5"/>
      <c r="G131" s="5"/>
      <c r="H131" s="5"/>
      <c r="I131" s="5"/>
    </row>
    <row r="132" spans="1:9" s="2" customFormat="1">
      <c r="A132" s="7">
        <f>A130+1</f>
        <v>36</v>
      </c>
      <c r="B132" s="2" t="s">
        <v>167</v>
      </c>
      <c r="C132" s="5" t="s">
        <v>6</v>
      </c>
      <c r="D132" s="11" t="s">
        <v>75</v>
      </c>
      <c r="E132" s="27">
        <f>'Rate Analysis'!F892</f>
        <v>8250</v>
      </c>
      <c r="F132" s="27">
        <f>E132</f>
        <v>8250</v>
      </c>
      <c r="G132" s="5"/>
      <c r="H132" s="5"/>
      <c r="I132" s="5"/>
    </row>
    <row r="133" spans="1:9" s="2" customFormat="1">
      <c r="A133" s="31"/>
      <c r="D133" s="27"/>
      <c r="E133" s="11"/>
      <c r="F133" s="5"/>
      <c r="G133" s="5"/>
      <c r="H133" s="5"/>
      <c r="I133" s="5"/>
    </row>
    <row r="134" spans="1:9" s="2" customFormat="1">
      <c r="A134" s="7">
        <f>A132+1</f>
        <v>37</v>
      </c>
      <c r="B134" s="2" t="s">
        <v>137</v>
      </c>
      <c r="C134" s="5" t="s">
        <v>9</v>
      </c>
      <c r="D134" s="27" t="s">
        <v>138</v>
      </c>
      <c r="E134" s="11">
        <v>4274.3999999999996</v>
      </c>
      <c r="F134" s="11">
        <f>SUM(E134)</f>
        <v>4274.3999999999996</v>
      </c>
      <c r="G134" s="5"/>
      <c r="H134" s="11"/>
      <c r="I134" s="5"/>
    </row>
    <row r="135" spans="1:9" s="2" customFormat="1">
      <c r="A135" s="31"/>
      <c r="C135" s="5"/>
      <c r="D135" s="11"/>
      <c r="E135" s="11"/>
      <c r="F135" s="5"/>
      <c r="G135" s="5"/>
      <c r="H135" s="5"/>
      <c r="I135" s="5"/>
    </row>
    <row r="136" spans="1:9" s="2" customFormat="1">
      <c r="A136" s="7">
        <f>A134+1</f>
        <v>38</v>
      </c>
      <c r="B136" s="2" t="s">
        <v>139</v>
      </c>
      <c r="C136" s="5" t="s">
        <v>9</v>
      </c>
      <c r="D136" s="27" t="s">
        <v>140</v>
      </c>
      <c r="E136" s="11">
        <v>3490.15</v>
      </c>
      <c r="F136" s="11">
        <f>SUM(E136)</f>
        <v>3490.15</v>
      </c>
      <c r="G136" s="5"/>
      <c r="H136" s="5"/>
      <c r="I136" s="5"/>
    </row>
    <row r="137" spans="1:9" s="2" customFormat="1">
      <c r="A137" s="31"/>
      <c r="D137" s="27"/>
      <c r="E137" s="11"/>
      <c r="F137" s="5"/>
      <c r="G137" s="5"/>
      <c r="H137" s="5"/>
      <c r="I137" s="5"/>
    </row>
    <row r="138" spans="1:9" s="2" customFormat="1" ht="27.6">
      <c r="A138" s="7">
        <f>A136+1</f>
        <v>39</v>
      </c>
      <c r="B138" s="14" t="s">
        <v>168</v>
      </c>
      <c r="C138" s="5" t="s">
        <v>9</v>
      </c>
      <c r="D138" s="11" t="s">
        <v>133</v>
      </c>
      <c r="E138" s="11">
        <v>12000</v>
      </c>
      <c r="F138" s="11">
        <f>SUM(E138)</f>
        <v>12000</v>
      </c>
      <c r="G138" s="5"/>
      <c r="H138" s="5"/>
      <c r="I138" s="5"/>
    </row>
    <row r="139" spans="1:9" s="2" customFormat="1">
      <c r="A139" s="31"/>
      <c r="D139" s="27"/>
      <c r="E139" s="11"/>
      <c r="F139" s="5"/>
      <c r="G139" s="5"/>
      <c r="H139" s="5"/>
      <c r="I139" s="5"/>
    </row>
    <row r="140" spans="1:9" s="2" customFormat="1">
      <c r="A140" s="7">
        <f>A138+1</f>
        <v>40</v>
      </c>
      <c r="B140" s="2" t="s">
        <v>141</v>
      </c>
      <c r="C140" s="5" t="s">
        <v>9</v>
      </c>
      <c r="D140" s="27" t="s">
        <v>142</v>
      </c>
      <c r="E140" s="11">
        <v>96.75</v>
      </c>
      <c r="F140" s="11">
        <f>SUM(E140)</f>
        <v>96.75</v>
      </c>
      <c r="G140" s="5"/>
      <c r="H140" s="5"/>
      <c r="I140" s="5"/>
    </row>
    <row r="141" spans="1:9" s="2" customFormat="1">
      <c r="D141" s="27"/>
      <c r="E141" s="11"/>
      <c r="F141" s="5"/>
      <c r="G141" s="5"/>
      <c r="H141" s="5"/>
      <c r="I141" s="5"/>
    </row>
    <row r="142" spans="1:9" s="2" customFormat="1">
      <c r="A142" s="7">
        <f>A140+1</f>
        <v>41</v>
      </c>
      <c r="B142" s="2" t="s">
        <v>143</v>
      </c>
      <c r="D142" s="27"/>
      <c r="E142" s="11"/>
      <c r="F142" s="5"/>
      <c r="G142" s="5"/>
      <c r="H142" s="5"/>
      <c r="I142" s="5"/>
    </row>
    <row r="143" spans="1:9" s="2" customFormat="1">
      <c r="A143" s="33" t="s">
        <v>45</v>
      </c>
      <c r="B143" s="6" t="s">
        <v>144</v>
      </c>
      <c r="C143" s="5" t="s">
        <v>158</v>
      </c>
      <c r="D143" s="5" t="s">
        <v>431</v>
      </c>
      <c r="E143" s="11">
        <v>612.25</v>
      </c>
      <c r="F143" s="11">
        <f>SUM(E143)</f>
        <v>612.25</v>
      </c>
      <c r="G143" s="5"/>
      <c r="H143" s="5"/>
      <c r="I143" s="5"/>
    </row>
    <row r="144" spans="1:9" s="2" customFormat="1">
      <c r="D144" s="27"/>
      <c r="E144" s="11"/>
      <c r="F144" s="5"/>
      <c r="G144" s="5"/>
      <c r="H144" s="5"/>
      <c r="I144" s="5"/>
    </row>
    <row r="145" spans="1:9" s="2" customFormat="1">
      <c r="A145" s="7">
        <f>A142+1</f>
        <v>42</v>
      </c>
      <c r="B145" s="2" t="s">
        <v>145</v>
      </c>
      <c r="C145" s="5" t="s">
        <v>6</v>
      </c>
      <c r="D145" s="11" t="s">
        <v>75</v>
      </c>
      <c r="E145" s="11">
        <f>'Rate Analysis'!F973</f>
        <v>13307.25</v>
      </c>
      <c r="F145" s="11">
        <f>SUM(E145)</f>
        <v>13307.25</v>
      </c>
      <c r="G145" s="5"/>
      <c r="H145" s="5"/>
      <c r="I145" s="5"/>
    </row>
    <row r="146" spans="1:9" s="2" customFormat="1">
      <c r="A146" s="31"/>
      <c r="D146" s="27"/>
      <c r="E146" s="11"/>
      <c r="F146" s="5"/>
      <c r="G146" s="5"/>
      <c r="H146" s="5"/>
      <c r="I146" s="5"/>
    </row>
    <row r="147" spans="1:9" s="2" customFormat="1">
      <c r="A147" s="7">
        <f>A145+1</f>
        <v>43</v>
      </c>
      <c r="B147" s="14" t="s">
        <v>146</v>
      </c>
      <c r="C147" s="5" t="s">
        <v>43</v>
      </c>
      <c r="D147" s="27" t="s">
        <v>147</v>
      </c>
      <c r="E147" s="11">
        <v>9.6999999999999993</v>
      </c>
      <c r="F147" s="11">
        <f>SUM(E147)</f>
        <v>9.6999999999999993</v>
      </c>
      <c r="G147" s="5"/>
      <c r="H147" s="5"/>
      <c r="I147" s="5"/>
    </row>
    <row r="148" spans="1:9" s="2" customFormat="1">
      <c r="A148" s="31"/>
      <c r="B148" s="14"/>
      <c r="C148" s="5"/>
      <c r="D148" s="27"/>
      <c r="E148" s="11"/>
      <c r="F148" s="11"/>
      <c r="G148" s="5"/>
      <c r="H148" s="5"/>
      <c r="I148" s="5"/>
    </row>
    <row r="149" spans="1:9" s="2" customFormat="1">
      <c r="A149" s="7">
        <f>A147+1</f>
        <v>44</v>
      </c>
      <c r="B149" s="14" t="s">
        <v>148</v>
      </c>
      <c r="C149" s="5" t="s">
        <v>9</v>
      </c>
      <c r="D149" s="27" t="s">
        <v>133</v>
      </c>
      <c r="E149" s="11">
        <v>75000</v>
      </c>
      <c r="F149" s="11">
        <f>SUM(E149)</f>
        <v>75000</v>
      </c>
      <c r="G149" s="5"/>
      <c r="H149" s="5"/>
      <c r="I149" s="5"/>
    </row>
    <row r="150" spans="1:9" s="2" customFormat="1">
      <c r="D150" s="27"/>
      <c r="E150" s="11"/>
      <c r="F150" s="5"/>
      <c r="G150" s="5"/>
      <c r="H150" s="5"/>
      <c r="I150" s="5"/>
    </row>
    <row r="151" spans="1:9" s="2" customFormat="1">
      <c r="A151" s="7">
        <f>A149+1</f>
        <v>45</v>
      </c>
      <c r="B151" s="1" t="s">
        <v>149</v>
      </c>
      <c r="D151" s="27"/>
      <c r="E151" s="11"/>
      <c r="F151" s="5"/>
      <c r="G151" s="5"/>
      <c r="H151" s="5"/>
      <c r="I151" s="5"/>
    </row>
    <row r="152" spans="1:9" s="2" customFormat="1">
      <c r="A152" s="33" t="s">
        <v>44</v>
      </c>
      <c r="B152" s="14" t="s">
        <v>150</v>
      </c>
      <c r="C152" s="9" t="s">
        <v>6</v>
      </c>
      <c r="D152" s="27" t="s">
        <v>151</v>
      </c>
      <c r="E152" s="11">
        <v>810.8</v>
      </c>
      <c r="F152" s="11">
        <f>SUM(E152)</f>
        <v>810.8</v>
      </c>
      <c r="G152" s="5"/>
      <c r="H152" s="5"/>
      <c r="I152" s="5"/>
    </row>
    <row r="153" spans="1:9" s="2" customFormat="1">
      <c r="A153" s="33" t="s">
        <v>45</v>
      </c>
      <c r="B153" s="14" t="s">
        <v>152</v>
      </c>
      <c r="C153" s="9" t="s">
        <v>6</v>
      </c>
      <c r="D153" s="27" t="s">
        <v>153</v>
      </c>
      <c r="E153" s="11">
        <v>689.75</v>
      </c>
      <c r="F153" s="11">
        <f>SUM(E153)</f>
        <v>689.75</v>
      </c>
      <c r="G153" s="5"/>
      <c r="H153" s="5"/>
      <c r="I153" s="5"/>
    </row>
    <row r="154" spans="1:9" s="2" customFormat="1">
      <c r="A154" s="33" t="s">
        <v>46</v>
      </c>
      <c r="B154" s="14" t="s">
        <v>47</v>
      </c>
      <c r="C154" s="9" t="s">
        <v>6</v>
      </c>
      <c r="D154" s="27" t="s">
        <v>154</v>
      </c>
      <c r="E154" s="11">
        <v>425.6</v>
      </c>
      <c r="F154" s="11">
        <f>SUM(E154)</f>
        <v>425.6</v>
      </c>
      <c r="G154" s="5"/>
      <c r="H154" s="5"/>
      <c r="I154" s="5"/>
    </row>
    <row r="155" spans="1:9" s="2" customFormat="1">
      <c r="A155" s="5"/>
      <c r="B155" s="5"/>
      <c r="C155" s="5"/>
      <c r="D155" s="5"/>
      <c r="E155" s="5"/>
      <c r="F155" s="5"/>
      <c r="G155" s="5"/>
      <c r="H155" s="5"/>
      <c r="I155" s="5"/>
    </row>
    <row r="156" spans="1:9" s="2" customFormat="1">
      <c r="A156" s="7">
        <f>A151+1</f>
        <v>46</v>
      </c>
      <c r="B156" s="4" t="s">
        <v>176</v>
      </c>
      <c r="D156" s="27"/>
      <c r="E156" s="11"/>
      <c r="F156" s="5"/>
      <c r="G156" s="5"/>
      <c r="H156" s="5"/>
      <c r="I156" s="5"/>
    </row>
    <row r="157" spans="1:9" s="2" customFormat="1" ht="27.6">
      <c r="A157" s="33" t="s">
        <v>44</v>
      </c>
      <c r="B157" s="4" t="s">
        <v>177</v>
      </c>
      <c r="C157" s="9" t="s">
        <v>6</v>
      </c>
      <c r="D157" s="16" t="s">
        <v>187</v>
      </c>
      <c r="E157" s="11">
        <f>96.15+1121.1</f>
        <v>1217.25</v>
      </c>
      <c r="F157" s="11">
        <f>SUM(E157)</f>
        <v>1217.25</v>
      </c>
      <c r="G157" s="5"/>
      <c r="H157" s="5"/>
      <c r="I157" s="5"/>
    </row>
    <row r="158" spans="1:9" s="2" customFormat="1">
      <c r="A158" s="5"/>
      <c r="B158" s="5"/>
      <c r="C158" s="5"/>
      <c r="D158" s="5"/>
      <c r="E158" s="5"/>
      <c r="F158" s="5"/>
      <c r="G158" s="5"/>
      <c r="H158" s="5"/>
      <c r="I158" s="5"/>
    </row>
    <row r="159" spans="1:9">
      <c r="A159" s="7">
        <f>A156+1</f>
        <v>47</v>
      </c>
      <c r="B159" s="14" t="s">
        <v>155</v>
      </c>
      <c r="C159" s="5" t="s">
        <v>9</v>
      </c>
      <c r="D159" s="5" t="s">
        <v>156</v>
      </c>
      <c r="E159" s="11">
        <v>4679.3500000000004</v>
      </c>
      <c r="F159" s="11">
        <f>SUM(E159)</f>
        <v>4679.3500000000004</v>
      </c>
    </row>
    <row r="162" spans="1:9">
      <c r="A162" s="7">
        <f>A159+1</f>
        <v>48</v>
      </c>
      <c r="B162" s="2" t="s">
        <v>157</v>
      </c>
      <c r="C162" s="9"/>
      <c r="D162" s="27"/>
      <c r="E162" s="11"/>
      <c r="F162" s="5"/>
      <c r="G162" s="1"/>
      <c r="H162" s="1"/>
      <c r="I162" s="1"/>
    </row>
    <row r="163" spans="1:9">
      <c r="A163" s="33" t="s">
        <v>44</v>
      </c>
      <c r="B163" s="4" t="s">
        <v>30</v>
      </c>
      <c r="C163" s="5" t="s">
        <v>158</v>
      </c>
      <c r="D163" s="25" t="s">
        <v>159</v>
      </c>
      <c r="E163" s="11">
        <v>142.30000000000001</v>
      </c>
      <c r="F163" s="11">
        <f t="shared" ref="F163:F182" si="4">SUM(E163)</f>
        <v>142.30000000000001</v>
      </c>
      <c r="G163" s="1"/>
      <c r="H163" s="1"/>
      <c r="I163" s="1"/>
    </row>
    <row r="164" spans="1:9">
      <c r="A164" s="33" t="s">
        <v>45</v>
      </c>
      <c r="B164" s="4" t="s">
        <v>32</v>
      </c>
      <c r="C164" s="5" t="s">
        <v>158</v>
      </c>
      <c r="D164" s="25" t="s">
        <v>159</v>
      </c>
      <c r="E164" s="11">
        <v>142.30000000000001</v>
      </c>
      <c r="F164" s="11">
        <f t="shared" si="4"/>
        <v>142.30000000000001</v>
      </c>
      <c r="G164" s="1"/>
      <c r="H164" s="1"/>
      <c r="I164" s="1"/>
    </row>
    <row r="165" spans="1:9">
      <c r="A165" s="33" t="s">
        <v>46</v>
      </c>
      <c r="B165" s="4" t="s">
        <v>33</v>
      </c>
      <c r="C165" s="5" t="s">
        <v>158</v>
      </c>
      <c r="D165" s="25" t="s">
        <v>159</v>
      </c>
      <c r="E165" s="11">
        <v>142.30000000000001</v>
      </c>
      <c r="F165" s="11">
        <f t="shared" si="4"/>
        <v>142.30000000000001</v>
      </c>
      <c r="G165" s="1"/>
      <c r="H165" s="1"/>
      <c r="I165" s="1"/>
    </row>
    <row r="166" spans="1:9">
      <c r="A166" s="33" t="s">
        <v>117</v>
      </c>
      <c r="B166" s="4" t="s">
        <v>34</v>
      </c>
      <c r="C166" s="5" t="s">
        <v>158</v>
      </c>
      <c r="D166" s="25" t="s">
        <v>159</v>
      </c>
      <c r="E166" s="11">
        <v>142.30000000000001</v>
      </c>
      <c r="F166" s="11">
        <f t="shared" si="4"/>
        <v>142.30000000000001</v>
      </c>
      <c r="G166" s="1"/>
      <c r="H166" s="1"/>
      <c r="I166" s="1"/>
    </row>
    <row r="167" spans="1:9">
      <c r="G167" s="1"/>
      <c r="H167" s="1"/>
      <c r="I167" s="1"/>
    </row>
    <row r="168" spans="1:9">
      <c r="A168" s="7">
        <f>A162+1</f>
        <v>49</v>
      </c>
      <c r="B168" s="6" t="s">
        <v>175</v>
      </c>
      <c r="C168" s="9"/>
      <c r="D168" s="27"/>
      <c r="E168" s="11"/>
      <c r="F168" s="5"/>
      <c r="G168" s="1"/>
      <c r="H168" s="1"/>
      <c r="I168" s="1"/>
    </row>
    <row r="169" spans="1:9">
      <c r="A169" s="33" t="s">
        <v>44</v>
      </c>
      <c r="B169" s="4" t="s">
        <v>30</v>
      </c>
      <c r="C169" s="5" t="s">
        <v>9</v>
      </c>
      <c r="D169" s="11" t="s">
        <v>75</v>
      </c>
      <c r="E169" s="11">
        <f>'Rate Analysis'!F991</f>
        <v>7473</v>
      </c>
      <c r="F169" s="11">
        <f t="shared" ref="F169:F170" si="5">SUM(E169)</f>
        <v>7473</v>
      </c>
      <c r="G169" s="1"/>
      <c r="H169" s="1"/>
      <c r="I169" s="1"/>
    </row>
    <row r="170" spans="1:9">
      <c r="A170" s="33" t="s">
        <v>45</v>
      </c>
      <c r="B170" s="4" t="s">
        <v>32</v>
      </c>
      <c r="C170" s="5" t="s">
        <v>9</v>
      </c>
      <c r="D170" s="11" t="s">
        <v>75</v>
      </c>
      <c r="E170" s="11">
        <f>'Rate Analysis'!F1008</f>
        <v>9160</v>
      </c>
      <c r="F170" s="11">
        <f t="shared" si="5"/>
        <v>9160</v>
      </c>
      <c r="G170" s="1"/>
      <c r="H170" s="1"/>
      <c r="I170" s="1"/>
    </row>
    <row r="171" spans="1:9">
      <c r="A171" s="33" t="s">
        <v>45</v>
      </c>
      <c r="B171" s="4" t="s">
        <v>192</v>
      </c>
      <c r="C171" s="5" t="s">
        <v>9</v>
      </c>
      <c r="D171" s="11" t="s">
        <v>75</v>
      </c>
      <c r="E171" s="11">
        <f>'Rate Analysis'!F1025</f>
        <v>11494</v>
      </c>
      <c r="F171" s="11">
        <f t="shared" ref="F171" si="6">SUM(E171)</f>
        <v>11494</v>
      </c>
      <c r="G171" s="1"/>
      <c r="H171" s="1"/>
      <c r="I171" s="1"/>
    </row>
    <row r="172" spans="1:9">
      <c r="A172" s="33"/>
      <c r="B172" s="4"/>
      <c r="C172" s="5"/>
      <c r="D172" s="25"/>
      <c r="E172" s="11"/>
      <c r="F172" s="11"/>
      <c r="G172" s="1"/>
      <c r="H172" s="1"/>
      <c r="I172" s="1"/>
    </row>
    <row r="173" spans="1:9">
      <c r="A173" s="7">
        <f>A168+1</f>
        <v>50</v>
      </c>
      <c r="B173" s="14" t="s">
        <v>169</v>
      </c>
      <c r="C173" s="5" t="s">
        <v>9</v>
      </c>
      <c r="D173" s="11" t="s">
        <v>75</v>
      </c>
      <c r="E173" s="11">
        <f>'Rate Analysis'!F869</f>
        <v>3693</v>
      </c>
      <c r="F173" s="11">
        <f>SUM(E173)</f>
        <v>3693</v>
      </c>
      <c r="G173" s="1"/>
      <c r="H173" s="1"/>
      <c r="I173" s="1"/>
    </row>
    <row r="174" spans="1:9">
      <c r="G174" s="1"/>
      <c r="H174" s="1"/>
      <c r="I174" s="1"/>
    </row>
    <row r="175" spans="1:9">
      <c r="A175" s="7">
        <f>A173+1</f>
        <v>51</v>
      </c>
      <c r="B175" s="14" t="s">
        <v>170</v>
      </c>
      <c r="C175" s="5" t="s">
        <v>53</v>
      </c>
      <c r="D175" s="39" t="s">
        <v>417</v>
      </c>
      <c r="E175" s="11">
        <f>21670+9680</f>
        <v>31350</v>
      </c>
      <c r="F175" s="11">
        <f>SUM(E175)</f>
        <v>31350</v>
      </c>
      <c r="G175" s="1"/>
      <c r="H175" s="1"/>
      <c r="I175" s="1"/>
    </row>
    <row r="176" spans="1:9">
      <c r="G176" s="1"/>
      <c r="H176" s="1"/>
      <c r="I176" s="1"/>
    </row>
    <row r="177" spans="1:9" ht="27.6">
      <c r="A177" s="7">
        <f>A175+1</f>
        <v>52</v>
      </c>
      <c r="B177" s="14" t="s">
        <v>412</v>
      </c>
      <c r="C177" s="1"/>
      <c r="D177" s="1"/>
      <c r="E177" s="1"/>
      <c r="G177" s="1"/>
      <c r="H177" s="1"/>
      <c r="I177" s="1"/>
    </row>
    <row r="178" spans="1:9">
      <c r="A178" s="19" t="s">
        <v>44</v>
      </c>
      <c r="B178" s="29" t="s">
        <v>413</v>
      </c>
      <c r="C178" s="5" t="s">
        <v>9</v>
      </c>
      <c r="D178" s="11" t="s">
        <v>75</v>
      </c>
      <c r="E178" s="11">
        <f>'Rate Analysis'!F923</f>
        <v>1754</v>
      </c>
      <c r="F178" s="11">
        <f t="shared" ref="F178:F180" si="7">SUM(E178)</f>
        <v>1754</v>
      </c>
      <c r="G178" s="1"/>
      <c r="H178" s="1"/>
      <c r="I178" s="1"/>
    </row>
    <row r="179" spans="1:9">
      <c r="A179" s="19" t="s">
        <v>45</v>
      </c>
      <c r="B179" s="29" t="s">
        <v>414</v>
      </c>
      <c r="C179" s="5" t="s">
        <v>9</v>
      </c>
      <c r="D179" s="11" t="s">
        <v>75</v>
      </c>
      <c r="E179" s="11">
        <f>'Rate Analysis'!F923</f>
        <v>1754</v>
      </c>
      <c r="F179" s="11">
        <f t="shared" si="7"/>
        <v>1754</v>
      </c>
      <c r="G179" s="1"/>
      <c r="H179" s="1"/>
      <c r="I179" s="1"/>
    </row>
    <row r="180" spans="1:9">
      <c r="A180" s="20" t="s">
        <v>46</v>
      </c>
      <c r="B180" s="29" t="s">
        <v>415</v>
      </c>
      <c r="C180" s="5" t="s">
        <v>9</v>
      </c>
      <c r="D180" s="11" t="s">
        <v>75</v>
      </c>
      <c r="E180" s="11">
        <f>'Rate Analysis'!F951</f>
        <v>1201</v>
      </c>
      <c r="F180" s="11">
        <f t="shared" si="7"/>
        <v>1201</v>
      </c>
      <c r="G180" s="1"/>
      <c r="H180" s="1"/>
      <c r="I180" s="1"/>
    </row>
    <row r="181" spans="1:9">
      <c r="A181" s="7"/>
      <c r="B181" s="14"/>
      <c r="C181" s="5"/>
      <c r="D181" s="27"/>
      <c r="E181" s="11"/>
      <c r="F181" s="11"/>
      <c r="G181" s="1"/>
      <c r="H181" s="1"/>
      <c r="I181" s="1"/>
    </row>
    <row r="182" spans="1:9">
      <c r="A182" s="7">
        <f>A177+1</f>
        <v>53</v>
      </c>
      <c r="B182" s="2" t="s">
        <v>160</v>
      </c>
      <c r="C182" s="9" t="s">
        <v>6</v>
      </c>
      <c r="D182" s="11" t="s">
        <v>75</v>
      </c>
      <c r="E182" s="11">
        <v>40334</v>
      </c>
      <c r="F182" s="11">
        <f t="shared" si="4"/>
        <v>40334</v>
      </c>
      <c r="G182" s="1"/>
      <c r="H182" s="1"/>
      <c r="I182" s="1"/>
    </row>
    <row r="183" spans="1:9">
      <c r="B183" s="2"/>
      <c r="G183" s="1"/>
      <c r="H183" s="1"/>
      <c r="I183" s="1"/>
    </row>
    <row r="184" spans="1:9" ht="27.6">
      <c r="A184" s="7">
        <f>A182+1</f>
        <v>54</v>
      </c>
      <c r="B184" s="6" t="s">
        <v>161</v>
      </c>
      <c r="C184" s="39" t="s">
        <v>53</v>
      </c>
      <c r="D184" s="39" t="s">
        <v>388</v>
      </c>
      <c r="E184" s="5">
        <v>21437</v>
      </c>
      <c r="F184" s="11">
        <f>SUM(E184)</f>
        <v>21437</v>
      </c>
      <c r="G184" s="1"/>
      <c r="H184" s="1"/>
      <c r="I184" s="1"/>
    </row>
    <row r="186" spans="1:9" ht="27.6">
      <c r="A186" s="17" t="s">
        <v>46</v>
      </c>
      <c r="B186" s="4" t="s">
        <v>162</v>
      </c>
      <c r="C186" s="9" t="s">
        <v>6</v>
      </c>
      <c r="D186" s="11" t="s">
        <v>75</v>
      </c>
      <c r="E186" s="11">
        <v>111</v>
      </c>
      <c r="F186" s="11">
        <f>SUM(E186)</f>
        <v>111</v>
      </c>
      <c r="G186" s="1"/>
      <c r="H186" s="1"/>
      <c r="I186" s="1"/>
    </row>
    <row r="188" spans="1:9">
      <c r="A188" s="7">
        <f>A184+1</f>
        <v>55</v>
      </c>
      <c r="B188" s="2" t="s">
        <v>172</v>
      </c>
      <c r="C188" s="5" t="s">
        <v>53</v>
      </c>
      <c r="D188" s="39" t="s">
        <v>387</v>
      </c>
      <c r="E188" s="11">
        <v>54627</v>
      </c>
      <c r="F188" s="11">
        <f>SUM(E188)</f>
        <v>54627</v>
      </c>
    </row>
  </sheetData>
  <mergeCells count="2">
    <mergeCell ref="A2:G2"/>
    <mergeCell ref="A1:G1"/>
  </mergeCells>
  <printOptions gridLines="1"/>
  <pageMargins left="0.75" right="0.75" top="0.5" bottom="0.5" header="0.5" footer="0.25"/>
  <pageSetup paperSize="9" orientation="portrait" r:id="rId1"/>
  <headerFooter alignWithMargins="0">
    <oddFooter>&amp;LSant-Plumb: Rate Analysis&amp;R&amp;P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025"/>
  <sheetViews>
    <sheetView zoomScaleNormal="100" workbookViewId="0">
      <selection activeCell="H13" sqref="H13"/>
    </sheetView>
  </sheetViews>
  <sheetFormatPr defaultColWidth="9.375" defaultRowHeight="13.8"/>
  <cols>
    <col min="1" max="1" width="6.5" style="2" customWidth="1"/>
    <col min="2" max="2" width="58.625" style="2" customWidth="1"/>
    <col min="3" max="3" width="7.5" style="2" customWidth="1"/>
    <col min="4" max="4" width="11" style="2" customWidth="1"/>
    <col min="5" max="5" width="10.5" style="2" customWidth="1"/>
    <col min="6" max="6" width="13" style="2" customWidth="1"/>
    <col min="7" max="7" width="9.375" style="2"/>
    <col min="8" max="8" width="67.125" customWidth="1"/>
    <col min="9" max="16384" width="9.375" style="2"/>
  </cols>
  <sheetData>
    <row r="1" spans="1:6">
      <c r="B1" s="84" t="s">
        <v>163</v>
      </c>
    </row>
    <row r="2" spans="1:6">
      <c r="B2" s="84"/>
    </row>
    <row r="3" spans="1:6">
      <c r="A3" s="36">
        <v>1</v>
      </c>
      <c r="B3" s="57" t="s">
        <v>76</v>
      </c>
      <c r="C3" s="36"/>
      <c r="D3" s="36"/>
      <c r="E3" s="36"/>
      <c r="F3" s="36"/>
    </row>
    <row r="4" spans="1:6">
      <c r="A4" s="36"/>
      <c r="B4" s="57"/>
      <c r="C4" s="36"/>
      <c r="D4" s="36"/>
      <c r="E4" s="36"/>
      <c r="F4" s="36"/>
    </row>
    <row r="5" spans="1:6">
      <c r="A5" s="36"/>
      <c r="B5" s="57"/>
      <c r="C5" s="36"/>
      <c r="D5" s="36"/>
      <c r="E5" s="36"/>
      <c r="F5" s="36"/>
    </row>
    <row r="6" spans="1:6">
      <c r="A6" s="36"/>
      <c r="B6" s="57"/>
      <c r="C6" s="36"/>
      <c r="D6" s="36"/>
      <c r="E6" s="36"/>
      <c r="F6" s="36"/>
    </row>
    <row r="7" spans="1:6">
      <c r="A7" s="36"/>
      <c r="B7" s="57"/>
      <c r="C7" s="36"/>
      <c r="D7" s="36"/>
      <c r="E7" s="36"/>
      <c r="F7" s="36"/>
    </row>
    <row r="8" spans="1:6">
      <c r="A8" s="36"/>
      <c r="B8" s="57"/>
      <c r="C8" s="36"/>
      <c r="D8" s="36"/>
      <c r="E8" s="36"/>
      <c r="F8" s="36"/>
    </row>
    <row r="9" spans="1:6">
      <c r="A9" s="36"/>
      <c r="B9" s="57"/>
      <c r="C9" s="36"/>
      <c r="D9" s="36"/>
      <c r="E9" s="36"/>
      <c r="F9" s="36"/>
    </row>
    <row r="10" spans="1:6">
      <c r="A10" s="36"/>
      <c r="B10" s="57"/>
      <c r="C10" s="36"/>
      <c r="D10" s="36"/>
      <c r="E10" s="36"/>
      <c r="F10" s="36"/>
    </row>
    <row r="11" spans="1:6">
      <c r="A11" s="36"/>
      <c r="B11" s="57"/>
      <c r="C11" s="36"/>
      <c r="D11" s="36"/>
      <c r="E11" s="36"/>
      <c r="F11" s="36"/>
    </row>
    <row r="12" spans="1:6">
      <c r="A12" s="36"/>
      <c r="B12" s="57"/>
      <c r="C12" s="36"/>
      <c r="D12" s="36"/>
      <c r="E12" s="36"/>
      <c r="F12" s="36"/>
    </row>
    <row r="13" spans="1:6">
      <c r="A13" s="36"/>
      <c r="B13" s="57"/>
      <c r="C13" s="36"/>
      <c r="D13" s="36"/>
      <c r="E13" s="36"/>
      <c r="F13" s="36"/>
    </row>
    <row r="14" spans="1:6">
      <c r="A14" s="36"/>
      <c r="B14" s="57"/>
      <c r="C14" s="36"/>
      <c r="D14" s="36"/>
      <c r="E14" s="36"/>
      <c r="F14" s="36"/>
    </row>
    <row r="15" spans="1:6">
      <c r="A15" s="36"/>
      <c r="B15" s="57"/>
      <c r="C15" s="36"/>
      <c r="D15" s="36"/>
      <c r="E15" s="36"/>
      <c r="F15" s="36"/>
    </row>
    <row r="16" spans="1:6">
      <c r="A16" s="36"/>
      <c r="B16" s="57"/>
      <c r="C16" s="36"/>
      <c r="D16" s="36"/>
      <c r="E16" s="36"/>
      <c r="F16" s="36"/>
    </row>
    <row r="17" spans="1:8">
      <c r="A17" s="36"/>
      <c r="B17" s="57"/>
      <c r="C17" s="36"/>
      <c r="D17" s="36"/>
      <c r="E17" s="36"/>
      <c r="F17" s="36"/>
    </row>
    <row r="18" spans="1:8">
      <c r="A18" s="36"/>
      <c r="B18" s="57"/>
      <c r="C18" s="36"/>
      <c r="D18" s="36"/>
      <c r="E18" s="36"/>
      <c r="F18" s="36"/>
    </row>
    <row r="19" spans="1:8">
      <c r="A19" s="36"/>
      <c r="B19" s="57"/>
      <c r="C19" s="36"/>
      <c r="D19" s="36"/>
      <c r="E19" s="36"/>
      <c r="F19" s="36"/>
    </row>
    <row r="20" spans="1:8" s="5" customFormat="1">
      <c r="A20" s="40" t="s">
        <v>228</v>
      </c>
      <c r="B20" s="40" t="s">
        <v>59</v>
      </c>
      <c r="C20" s="40" t="s">
        <v>3</v>
      </c>
      <c r="D20" s="40" t="s">
        <v>2</v>
      </c>
      <c r="E20" s="40" t="s">
        <v>229</v>
      </c>
      <c r="F20" s="40" t="s">
        <v>230</v>
      </c>
      <c r="H20" s="87"/>
    </row>
    <row r="21" spans="1:8">
      <c r="A21" s="58"/>
      <c r="B21" s="45" t="s">
        <v>447</v>
      </c>
      <c r="C21" s="58"/>
      <c r="D21" s="58"/>
      <c r="E21" s="58"/>
      <c r="F21" s="58"/>
    </row>
    <row r="22" spans="1:8">
      <c r="A22" s="59"/>
      <c r="B22" s="36" t="s">
        <v>76</v>
      </c>
      <c r="C22" s="49" t="s">
        <v>216</v>
      </c>
      <c r="D22" s="60">
        <v>1</v>
      </c>
      <c r="E22" s="60">
        <v>7500</v>
      </c>
      <c r="F22" s="61">
        <f>D22*E22</f>
        <v>7500</v>
      </c>
    </row>
    <row r="23" spans="1:8">
      <c r="A23" s="59"/>
      <c r="B23" s="36" t="s">
        <v>471</v>
      </c>
      <c r="C23" s="49"/>
      <c r="D23" s="60"/>
      <c r="E23" s="60"/>
      <c r="F23" s="61"/>
    </row>
    <row r="24" spans="1:8">
      <c r="A24" s="59">
        <v>9977</v>
      </c>
      <c r="B24" s="47" t="s">
        <v>218</v>
      </c>
      <c r="C24" s="49" t="s">
        <v>233</v>
      </c>
      <c r="D24" s="60">
        <v>4.5</v>
      </c>
      <c r="E24" s="60">
        <v>2.27</v>
      </c>
      <c r="F24" s="61">
        <f>D24*E24</f>
        <v>10.215</v>
      </c>
    </row>
    <row r="25" spans="1:8">
      <c r="A25" s="62"/>
      <c r="B25" s="47" t="s">
        <v>235</v>
      </c>
      <c r="C25" s="62"/>
      <c r="D25" s="62"/>
      <c r="E25" s="62"/>
      <c r="F25" s="62"/>
    </row>
    <row r="26" spans="1:8">
      <c r="A26" s="62"/>
      <c r="B26" s="47" t="s">
        <v>236</v>
      </c>
      <c r="C26" s="62"/>
      <c r="D26" s="62"/>
      <c r="E26" s="62"/>
      <c r="F26" s="62"/>
    </row>
    <row r="27" spans="1:8">
      <c r="A27" s="62"/>
      <c r="B27" s="47" t="s">
        <v>237</v>
      </c>
      <c r="C27" s="62"/>
      <c r="D27" s="62"/>
      <c r="E27" s="62"/>
      <c r="F27" s="62"/>
    </row>
    <row r="28" spans="1:8">
      <c r="A28" s="62"/>
      <c r="B28" s="47" t="s">
        <v>238</v>
      </c>
      <c r="C28" s="62"/>
      <c r="D28" s="62"/>
      <c r="E28" s="62"/>
      <c r="F28" s="62"/>
    </row>
    <row r="29" spans="1:8">
      <c r="A29" s="62"/>
      <c r="B29" s="47" t="s">
        <v>239</v>
      </c>
      <c r="C29" s="62"/>
      <c r="D29" s="62"/>
      <c r="E29" s="62"/>
      <c r="F29" s="62"/>
    </row>
    <row r="30" spans="1:8">
      <c r="A30" s="62"/>
      <c r="B30" s="47" t="s">
        <v>240</v>
      </c>
      <c r="C30" s="62"/>
      <c r="D30" s="62"/>
      <c r="E30" s="62"/>
      <c r="F30" s="62"/>
    </row>
    <row r="31" spans="1:8">
      <c r="A31" s="62"/>
      <c r="B31" s="47" t="s">
        <v>241</v>
      </c>
      <c r="C31" s="62"/>
      <c r="D31" s="62"/>
      <c r="E31" s="62"/>
      <c r="F31" s="62"/>
    </row>
    <row r="32" spans="1:8">
      <c r="A32" s="62"/>
      <c r="B32" s="47" t="s">
        <v>242</v>
      </c>
      <c r="C32" s="62"/>
      <c r="D32" s="62"/>
      <c r="E32" s="62"/>
      <c r="F32" s="62"/>
    </row>
    <row r="33" spans="1:6">
      <c r="A33" s="62"/>
      <c r="B33" s="47" t="s">
        <v>243</v>
      </c>
      <c r="C33" s="62"/>
      <c r="D33" s="62"/>
      <c r="E33" s="62"/>
      <c r="F33" s="62"/>
    </row>
    <row r="34" spans="1:6">
      <c r="A34" s="62"/>
      <c r="B34" s="47" t="s">
        <v>244</v>
      </c>
      <c r="C34" s="62"/>
      <c r="D34" s="62"/>
      <c r="E34" s="62"/>
      <c r="F34" s="62"/>
    </row>
    <row r="35" spans="1:6">
      <c r="A35" s="62"/>
      <c r="B35" s="55" t="s">
        <v>245</v>
      </c>
      <c r="C35" s="62"/>
      <c r="D35" s="62"/>
      <c r="E35" s="62"/>
      <c r="F35" s="62"/>
    </row>
    <row r="36" spans="1:6">
      <c r="A36" s="63">
        <v>40634</v>
      </c>
      <c r="B36" s="47" t="s">
        <v>246</v>
      </c>
      <c r="C36" s="49" t="s">
        <v>247</v>
      </c>
      <c r="D36" s="60">
        <v>0.09</v>
      </c>
      <c r="E36" s="60">
        <v>6189.65</v>
      </c>
      <c r="F36" s="61">
        <f>D36*E36</f>
        <v>557.06849999999997</v>
      </c>
    </row>
    <row r="37" spans="1:6">
      <c r="A37" s="62"/>
      <c r="B37" s="47" t="s">
        <v>248</v>
      </c>
      <c r="C37" s="62"/>
      <c r="D37" s="62"/>
      <c r="E37" s="62"/>
      <c r="F37" s="62"/>
    </row>
    <row r="38" spans="1:6">
      <c r="A38" s="62"/>
      <c r="B38" s="47" t="s">
        <v>249</v>
      </c>
      <c r="C38" s="62"/>
      <c r="D38" s="62"/>
      <c r="E38" s="62"/>
      <c r="F38" s="62"/>
    </row>
    <row r="39" spans="1:6">
      <c r="A39" s="62"/>
      <c r="B39" s="47" t="s">
        <v>250</v>
      </c>
      <c r="C39" s="62"/>
      <c r="D39" s="62"/>
      <c r="E39" s="62"/>
      <c r="F39" s="62"/>
    </row>
    <row r="40" spans="1:6">
      <c r="A40" s="47" t="s">
        <v>251</v>
      </c>
      <c r="B40" s="47" t="s">
        <v>252</v>
      </c>
      <c r="C40" s="49" t="s">
        <v>247</v>
      </c>
      <c r="D40" s="60">
        <v>0.13</v>
      </c>
      <c r="E40" s="60">
        <v>7370.65</v>
      </c>
      <c r="F40" s="61">
        <f>D40*E40</f>
        <v>958.18449999999996</v>
      </c>
    </row>
    <row r="41" spans="1:6">
      <c r="A41" s="62"/>
      <c r="B41" s="47" t="s">
        <v>253</v>
      </c>
      <c r="C41" s="62"/>
      <c r="D41" s="62"/>
      <c r="E41" s="62"/>
      <c r="F41" s="62"/>
    </row>
    <row r="42" spans="1:6">
      <c r="A42" s="62"/>
      <c r="B42" s="47" t="s">
        <v>254</v>
      </c>
      <c r="C42" s="62"/>
      <c r="D42" s="62"/>
      <c r="E42" s="62"/>
      <c r="F42" s="62"/>
    </row>
    <row r="43" spans="1:6">
      <c r="A43" s="62"/>
      <c r="B43" s="47" t="s">
        <v>255</v>
      </c>
      <c r="C43" s="62"/>
      <c r="D43" s="62"/>
      <c r="E43" s="62"/>
      <c r="F43" s="62"/>
    </row>
    <row r="44" spans="1:6">
      <c r="A44" s="47" t="s">
        <v>274</v>
      </c>
      <c r="B44" s="47" t="s">
        <v>275</v>
      </c>
      <c r="C44" s="49" t="s">
        <v>247</v>
      </c>
      <c r="D44" s="64">
        <v>8.0000000000000002E-3</v>
      </c>
      <c r="E44" s="60">
        <v>7878.5</v>
      </c>
      <c r="F44" s="61">
        <f>D44*E44</f>
        <v>63.027999999999999</v>
      </c>
    </row>
    <row r="45" spans="1:6">
      <c r="A45" s="62"/>
      <c r="B45" s="47" t="s">
        <v>256</v>
      </c>
      <c r="C45" s="62"/>
      <c r="D45" s="62"/>
      <c r="E45" s="62"/>
      <c r="F45" s="62"/>
    </row>
    <row r="46" spans="1:6">
      <c r="A46" s="62"/>
      <c r="B46" s="47" t="s">
        <v>257</v>
      </c>
      <c r="C46" s="62"/>
      <c r="D46" s="62"/>
      <c r="E46" s="62"/>
      <c r="F46" s="62"/>
    </row>
    <row r="47" spans="1:6">
      <c r="A47" s="62"/>
      <c r="B47" s="47" t="s">
        <v>258</v>
      </c>
      <c r="C47" s="62"/>
      <c r="D47" s="62"/>
      <c r="E47" s="62"/>
      <c r="F47" s="62"/>
    </row>
    <row r="48" spans="1:6">
      <c r="A48" s="65">
        <v>41518</v>
      </c>
      <c r="B48" s="47" t="s">
        <v>259</v>
      </c>
      <c r="C48" s="49" t="s">
        <v>260</v>
      </c>
      <c r="D48" s="60">
        <v>0.28999999999999998</v>
      </c>
      <c r="E48" s="60">
        <v>449.55</v>
      </c>
      <c r="F48" s="61">
        <f>D48*E48</f>
        <v>130.36949999999999</v>
      </c>
    </row>
    <row r="49" spans="1:6">
      <c r="A49" s="62"/>
      <c r="B49" s="47" t="s">
        <v>223</v>
      </c>
      <c r="C49" s="62"/>
      <c r="D49" s="62"/>
      <c r="E49" s="62"/>
      <c r="F49" s="66">
        <f>SUM(F22:F48)</f>
        <v>9218.8655000000017</v>
      </c>
    </row>
    <row r="50" spans="1:6">
      <c r="A50" s="62"/>
      <c r="B50" s="47" t="s">
        <v>261</v>
      </c>
      <c r="C50" s="62"/>
      <c r="D50" s="62"/>
      <c r="E50" s="62"/>
      <c r="F50" s="60">
        <f>F49*1%</f>
        <v>92.188655000000026</v>
      </c>
    </row>
    <row r="51" spans="1:6">
      <c r="A51" s="62"/>
      <c r="B51" s="47" t="s">
        <v>223</v>
      </c>
      <c r="C51" s="62"/>
      <c r="D51" s="62"/>
      <c r="E51" s="62"/>
      <c r="F51" s="66">
        <f>SUM(F49:F50)</f>
        <v>9311.0541550000016</v>
      </c>
    </row>
    <row r="52" spans="1:6">
      <c r="A52" s="62"/>
      <c r="B52" s="47" t="s">
        <v>276</v>
      </c>
      <c r="C52" s="62"/>
      <c r="D52" s="62"/>
      <c r="E52" s="62"/>
      <c r="F52" s="60">
        <f>F51*0.2127</f>
        <v>1980.4612187685004</v>
      </c>
    </row>
    <row r="53" spans="1:6">
      <c r="A53" s="62"/>
      <c r="B53" s="47" t="s">
        <v>223</v>
      </c>
      <c r="C53" s="62"/>
      <c r="D53" s="62"/>
      <c r="E53" s="62"/>
      <c r="F53" s="66">
        <f>SUM(F51:F52)</f>
        <v>11291.515373768501</v>
      </c>
    </row>
    <row r="54" spans="1:6">
      <c r="A54" s="62"/>
      <c r="B54" s="47" t="s">
        <v>262</v>
      </c>
      <c r="C54" s="62"/>
      <c r="D54" s="62"/>
      <c r="E54" s="62"/>
      <c r="F54" s="60">
        <f>F53*15%</f>
        <v>1693.7273060652751</v>
      </c>
    </row>
    <row r="55" spans="1:6">
      <c r="A55" s="62"/>
      <c r="B55" s="47" t="s">
        <v>223</v>
      </c>
      <c r="C55" s="62"/>
      <c r="D55" s="62"/>
      <c r="E55" s="62"/>
      <c r="F55" s="66">
        <f>SUM(F53:F54)</f>
        <v>12985.242679833776</v>
      </c>
    </row>
    <row r="56" spans="1:6">
      <c r="A56" s="62"/>
      <c r="B56" s="47" t="s">
        <v>263</v>
      </c>
      <c r="C56" s="62"/>
      <c r="D56" s="62"/>
      <c r="E56" s="62"/>
      <c r="F56" s="60">
        <f>F55*1%</f>
        <v>129.85242679833777</v>
      </c>
    </row>
    <row r="57" spans="1:6">
      <c r="A57" s="62"/>
      <c r="B57" s="47" t="s">
        <v>225</v>
      </c>
      <c r="C57" s="62"/>
      <c r="D57" s="62"/>
      <c r="E57" s="62"/>
      <c r="F57" s="66">
        <f>SUM(F55:F56)</f>
        <v>13115.095106632114</v>
      </c>
    </row>
    <row r="58" spans="1:6">
      <c r="A58" s="67"/>
      <c r="B58" s="53" t="s">
        <v>226</v>
      </c>
      <c r="C58" s="67"/>
      <c r="D58" s="67"/>
      <c r="E58" s="67"/>
      <c r="F58" s="68">
        <v>13115</v>
      </c>
    </row>
    <row r="60" spans="1:6">
      <c r="A60" s="2">
        <v>2</v>
      </c>
      <c r="B60" s="72" t="s">
        <v>467</v>
      </c>
    </row>
    <row r="83" spans="1:6" ht="27.6">
      <c r="A83" s="41" t="s">
        <v>228</v>
      </c>
      <c r="B83" s="40" t="s">
        <v>59</v>
      </c>
      <c r="C83" s="40" t="s">
        <v>3</v>
      </c>
      <c r="D83" s="42" t="s">
        <v>2</v>
      </c>
      <c r="E83" s="42" t="s">
        <v>229</v>
      </c>
      <c r="F83" s="43" t="s">
        <v>230</v>
      </c>
    </row>
    <row r="84" spans="1:6">
      <c r="A84" s="44"/>
      <c r="B84" s="45" t="s">
        <v>468</v>
      </c>
      <c r="C84" s="44"/>
      <c r="D84" s="44"/>
      <c r="E84" s="44"/>
      <c r="F84" s="44"/>
    </row>
    <row r="85" spans="1:6">
      <c r="A85" s="46"/>
      <c r="B85" s="47" t="s">
        <v>232</v>
      </c>
      <c r="C85" s="46"/>
      <c r="D85" s="46"/>
      <c r="E85" s="46"/>
      <c r="F85" s="46"/>
    </row>
    <row r="86" spans="1:6">
      <c r="A86" s="48"/>
      <c r="B86" s="72" t="s">
        <v>467</v>
      </c>
      <c r="C86" s="46"/>
      <c r="D86" s="46"/>
      <c r="E86" s="46"/>
      <c r="F86" s="46"/>
    </row>
    <row r="87" spans="1:6">
      <c r="A87" s="46"/>
      <c r="B87" s="36" t="s">
        <v>471</v>
      </c>
      <c r="C87" s="49" t="s">
        <v>216</v>
      </c>
      <c r="D87" s="50">
        <v>1</v>
      </c>
      <c r="E87" s="50">
        <v>3010</v>
      </c>
      <c r="F87" s="50">
        <f>D87*E87</f>
        <v>3010</v>
      </c>
    </row>
    <row r="88" spans="1:6">
      <c r="A88" s="48">
        <v>9999</v>
      </c>
      <c r="B88" s="47" t="s">
        <v>217</v>
      </c>
      <c r="C88" s="49" t="s">
        <v>233</v>
      </c>
      <c r="D88" s="50">
        <v>26.91</v>
      </c>
      <c r="E88" s="50">
        <v>2.12</v>
      </c>
      <c r="F88" s="50">
        <f>D88*E88</f>
        <v>57.049200000000006</v>
      </c>
    </row>
    <row r="89" spans="1:6">
      <c r="A89" s="48">
        <v>9977</v>
      </c>
      <c r="B89" s="47" t="s">
        <v>218</v>
      </c>
      <c r="C89" s="49" t="s">
        <v>233</v>
      </c>
      <c r="D89" s="50">
        <v>26.91</v>
      </c>
      <c r="E89" s="50">
        <v>2.12</v>
      </c>
      <c r="F89" s="50">
        <f>D89*E89</f>
        <v>57.049200000000006</v>
      </c>
    </row>
    <row r="90" spans="1:6">
      <c r="A90" s="46"/>
      <c r="B90" s="47" t="s">
        <v>219</v>
      </c>
      <c r="C90" s="46"/>
      <c r="D90" s="46"/>
      <c r="E90" s="46"/>
      <c r="F90" s="46"/>
    </row>
    <row r="91" spans="1:6">
      <c r="A91" s="51">
        <v>116</v>
      </c>
      <c r="B91" s="47" t="s">
        <v>220</v>
      </c>
      <c r="C91" s="49" t="s">
        <v>227</v>
      </c>
      <c r="D91" s="50">
        <v>0.125</v>
      </c>
      <c r="E91" s="50">
        <v>784</v>
      </c>
      <c r="F91" s="50">
        <f>D91*E91</f>
        <v>98</v>
      </c>
    </row>
    <row r="92" spans="1:6">
      <c r="A92" s="51">
        <v>114</v>
      </c>
      <c r="B92" s="47" t="s">
        <v>221</v>
      </c>
      <c r="C92" s="49" t="s">
        <v>227</v>
      </c>
      <c r="D92" s="50">
        <v>0.125</v>
      </c>
      <c r="E92" s="50">
        <v>645</v>
      </c>
      <c r="F92" s="50">
        <f>D92*E92</f>
        <v>80.625</v>
      </c>
    </row>
    <row r="93" spans="1:6">
      <c r="A93" s="46"/>
      <c r="B93" s="47" t="s">
        <v>223</v>
      </c>
      <c r="C93" s="46"/>
      <c r="D93" s="46"/>
      <c r="E93" s="46"/>
      <c r="F93" s="50">
        <f>SUM(F87:F92)</f>
        <v>3302.7233999999999</v>
      </c>
    </row>
    <row r="94" spans="1:6">
      <c r="A94" s="46"/>
      <c r="B94" s="47" t="s">
        <v>222</v>
      </c>
      <c r="C94" s="46"/>
      <c r="D94" s="46"/>
      <c r="E94" s="46"/>
      <c r="F94" s="50">
        <f>F93*1%</f>
        <v>33.027234</v>
      </c>
    </row>
    <row r="95" spans="1:6">
      <c r="A95" s="46"/>
      <c r="B95" s="47" t="s">
        <v>223</v>
      </c>
      <c r="C95" s="46"/>
      <c r="D95" s="46"/>
      <c r="E95" s="46"/>
      <c r="F95" s="50">
        <f>SUM(F93:F94)</f>
        <v>3335.750634</v>
      </c>
    </row>
    <row r="96" spans="1:6">
      <c r="A96" s="46"/>
      <c r="B96" s="47" t="s">
        <v>277</v>
      </c>
      <c r="C96" s="46"/>
      <c r="D96" s="46"/>
      <c r="E96" s="46"/>
      <c r="F96" s="60">
        <f>F95*0.2127</f>
        <v>709.51415985179995</v>
      </c>
    </row>
    <row r="97" spans="1:8">
      <c r="A97" s="46"/>
      <c r="B97" s="47" t="s">
        <v>223</v>
      </c>
      <c r="C97" s="46"/>
      <c r="D97" s="46"/>
      <c r="E97" s="46"/>
      <c r="F97" s="50">
        <f>SUM(F95:F96)</f>
        <v>4045.2647938517998</v>
      </c>
    </row>
    <row r="98" spans="1:8">
      <c r="A98" s="46"/>
      <c r="B98" s="47" t="s">
        <v>234</v>
      </c>
      <c r="C98" s="46"/>
      <c r="D98" s="46"/>
      <c r="E98" s="46"/>
      <c r="F98" s="50">
        <f>F97*15%</f>
        <v>606.78971907776997</v>
      </c>
    </row>
    <row r="99" spans="1:8">
      <c r="A99" s="46"/>
      <c r="B99" s="47" t="s">
        <v>223</v>
      </c>
      <c r="C99" s="46"/>
      <c r="D99" s="46"/>
      <c r="E99" s="46"/>
      <c r="F99" s="50">
        <f>SUM(F97:F98)</f>
        <v>4652.0545129295697</v>
      </c>
    </row>
    <row r="100" spans="1:8">
      <c r="A100" s="46"/>
      <c r="B100" s="47" t="s">
        <v>224</v>
      </c>
      <c r="C100" s="46"/>
      <c r="D100" s="46"/>
      <c r="E100" s="46"/>
      <c r="F100" s="50">
        <f>F99*1%</f>
        <v>46.520545129295698</v>
      </c>
    </row>
    <row r="101" spans="1:8">
      <c r="A101" s="46"/>
      <c r="B101" s="47" t="s">
        <v>225</v>
      </c>
      <c r="C101" s="46"/>
      <c r="D101" s="46"/>
      <c r="E101" s="46"/>
      <c r="F101" s="50">
        <f>SUM(F99:F100)</f>
        <v>4698.5750580588656</v>
      </c>
    </row>
    <row r="102" spans="1:8">
      <c r="A102" s="52"/>
      <c r="B102" s="53" t="s">
        <v>226</v>
      </c>
      <c r="C102" s="52"/>
      <c r="D102" s="52"/>
      <c r="E102" s="52"/>
      <c r="F102" s="56">
        <v>4699</v>
      </c>
    </row>
    <row r="106" spans="1:8">
      <c r="A106" s="2">
        <v>2</v>
      </c>
      <c r="B106" s="72" t="s">
        <v>302</v>
      </c>
    </row>
    <row r="107" spans="1:8">
      <c r="B107" s="2" t="s">
        <v>295</v>
      </c>
    </row>
    <row r="108" spans="1:8">
      <c r="A108" s="40" t="s">
        <v>228</v>
      </c>
      <c r="B108" s="40" t="s">
        <v>59</v>
      </c>
      <c r="C108" s="40" t="s">
        <v>3</v>
      </c>
      <c r="D108" s="40" t="s">
        <v>2</v>
      </c>
      <c r="E108" s="40" t="s">
        <v>229</v>
      </c>
      <c r="F108" s="40" t="s">
        <v>230</v>
      </c>
    </row>
    <row r="109" spans="1:8">
      <c r="A109" s="58"/>
      <c r="B109" s="45" t="s">
        <v>264</v>
      </c>
      <c r="C109" s="58"/>
      <c r="D109" s="58"/>
      <c r="E109" s="58"/>
      <c r="F109" s="58"/>
    </row>
    <row r="110" spans="1:8">
      <c r="A110" s="62"/>
      <c r="B110" s="47" t="s">
        <v>232</v>
      </c>
      <c r="C110" s="62"/>
      <c r="D110" s="62"/>
      <c r="E110" s="62"/>
      <c r="F110" s="62"/>
    </row>
    <row r="111" spans="1:8">
      <c r="A111" s="59"/>
      <c r="B111" s="14"/>
      <c r="C111" s="62"/>
      <c r="D111" s="62"/>
      <c r="E111" s="62"/>
      <c r="F111" s="62"/>
    </row>
    <row r="112" spans="1:8" ht="27.6">
      <c r="A112" s="59"/>
      <c r="B112" s="14" t="s">
        <v>303</v>
      </c>
      <c r="C112" s="49" t="s">
        <v>265</v>
      </c>
      <c r="D112" s="60">
        <v>10</v>
      </c>
      <c r="E112" s="60">
        <f>3.69*215</f>
        <v>793.35</v>
      </c>
      <c r="F112" s="61">
        <f>D112*E112</f>
        <v>7933.5</v>
      </c>
      <c r="H112" s="88"/>
    </row>
    <row r="113" spans="1:8">
      <c r="A113" s="59"/>
      <c r="B113" s="14" t="s">
        <v>304</v>
      </c>
      <c r="C113" s="49"/>
      <c r="D113" s="60"/>
      <c r="E113" s="60"/>
      <c r="F113" s="61"/>
    </row>
    <row r="114" spans="1:8" ht="27.6">
      <c r="A114" s="59"/>
      <c r="B114" s="14" t="s">
        <v>448</v>
      </c>
      <c r="C114" s="49"/>
      <c r="D114" s="60"/>
      <c r="E114" s="60"/>
      <c r="F114" s="61"/>
      <c r="H114" s="86" t="s">
        <v>472</v>
      </c>
    </row>
    <row r="115" spans="1:8">
      <c r="A115" s="59">
        <v>2272</v>
      </c>
      <c r="B115" s="14" t="s">
        <v>296</v>
      </c>
      <c r="C115" s="49" t="s">
        <v>297</v>
      </c>
      <c r="D115" s="60">
        <v>3.0000000000000001E-3</v>
      </c>
      <c r="E115" s="60">
        <v>0</v>
      </c>
      <c r="F115" s="61">
        <f>D115*E115</f>
        <v>0</v>
      </c>
    </row>
    <row r="116" spans="1:8">
      <c r="A116" s="62"/>
      <c r="B116" s="47" t="s">
        <v>298</v>
      </c>
      <c r="C116" s="62"/>
      <c r="D116" s="62"/>
      <c r="E116" s="62"/>
      <c r="F116" s="60">
        <f>F112*3%</f>
        <v>238.005</v>
      </c>
    </row>
    <row r="117" spans="1:8">
      <c r="A117" s="62"/>
      <c r="B117" s="47" t="s">
        <v>299</v>
      </c>
      <c r="C117" s="62"/>
      <c r="D117" s="62"/>
      <c r="E117" s="62"/>
      <c r="F117" s="62"/>
    </row>
    <row r="118" spans="1:8">
      <c r="A118" s="59">
        <v>9999</v>
      </c>
      <c r="B118" s="47" t="s">
        <v>217</v>
      </c>
      <c r="C118" s="49" t="s">
        <v>233</v>
      </c>
      <c r="D118" s="60">
        <v>2.73</v>
      </c>
      <c r="E118" s="60">
        <v>2.27</v>
      </c>
      <c r="F118" s="61">
        <f>D118*E118</f>
        <v>6.1970999999999998</v>
      </c>
    </row>
    <row r="119" spans="1:8">
      <c r="A119" s="59"/>
      <c r="B119" s="47" t="s">
        <v>300</v>
      </c>
      <c r="C119" s="49"/>
      <c r="D119" s="60"/>
      <c r="E119" s="60"/>
      <c r="F119" s="8"/>
    </row>
    <row r="120" spans="1:8">
      <c r="A120" s="59"/>
      <c r="B120" s="47" t="s">
        <v>301</v>
      </c>
      <c r="C120" s="49"/>
      <c r="D120" s="60"/>
      <c r="E120" s="60"/>
      <c r="F120" s="8">
        <f>F112*2/100</f>
        <v>158.66999999999999</v>
      </c>
    </row>
    <row r="121" spans="1:8">
      <c r="A121" s="62"/>
      <c r="B121" s="47" t="s">
        <v>219</v>
      </c>
      <c r="C121" s="62"/>
      <c r="D121" s="62"/>
      <c r="E121" s="62"/>
      <c r="F121" s="62"/>
    </row>
    <row r="122" spans="1:8">
      <c r="A122" s="70">
        <v>116</v>
      </c>
      <c r="B122" s="47" t="s">
        <v>220</v>
      </c>
      <c r="C122" s="49" t="s">
        <v>227</v>
      </c>
      <c r="D122" s="60">
        <v>0.33</v>
      </c>
      <c r="E122" s="60">
        <v>897</v>
      </c>
      <c r="F122" s="61">
        <f>D122*E122</f>
        <v>296.01</v>
      </c>
    </row>
    <row r="123" spans="1:8">
      <c r="A123" s="70">
        <v>117</v>
      </c>
      <c r="B123" s="47" t="s">
        <v>268</v>
      </c>
      <c r="C123" s="49" t="s">
        <v>227</v>
      </c>
      <c r="D123" s="60">
        <v>0.66</v>
      </c>
      <c r="E123" s="60">
        <v>816</v>
      </c>
      <c r="F123" s="61">
        <f>D123*E123</f>
        <v>538.56000000000006</v>
      </c>
    </row>
    <row r="124" spans="1:8">
      <c r="A124" s="70">
        <v>114</v>
      </c>
      <c r="B124" s="47" t="s">
        <v>221</v>
      </c>
      <c r="C124" s="49" t="s">
        <v>227</v>
      </c>
      <c r="D124" s="60">
        <v>0.66</v>
      </c>
      <c r="E124" s="60">
        <v>736</v>
      </c>
      <c r="F124" s="61">
        <f>D124*E124</f>
        <v>485.76000000000005</v>
      </c>
    </row>
    <row r="125" spans="1:8">
      <c r="A125" s="62"/>
      <c r="B125" s="47" t="s">
        <v>223</v>
      </c>
      <c r="C125" s="62"/>
      <c r="D125" s="62"/>
      <c r="E125" s="62"/>
      <c r="F125" s="66">
        <f>SUM(F112:F124)</f>
        <v>9656.7021000000004</v>
      </c>
    </row>
    <row r="126" spans="1:8">
      <c r="A126" s="62"/>
      <c r="B126" s="47" t="s">
        <v>222</v>
      </c>
      <c r="C126" s="62"/>
      <c r="D126" s="62"/>
      <c r="E126" s="62"/>
      <c r="F126" s="60">
        <f>F125*1%</f>
        <v>96.567021000000011</v>
      </c>
    </row>
    <row r="127" spans="1:8">
      <c r="A127" s="62"/>
      <c r="B127" s="47" t="s">
        <v>223</v>
      </c>
      <c r="C127" s="62"/>
      <c r="D127" s="62"/>
      <c r="E127" s="62"/>
      <c r="F127" s="66">
        <f>SUM(F125:F126)</f>
        <v>9753.2691210000012</v>
      </c>
    </row>
    <row r="128" spans="1:8">
      <c r="A128" s="62"/>
      <c r="B128" s="47" t="s">
        <v>277</v>
      </c>
      <c r="C128" s="62"/>
      <c r="D128" s="62"/>
      <c r="E128" s="62"/>
      <c r="F128" s="60">
        <f>F127*0.2127</f>
        <v>2074.5203420367002</v>
      </c>
    </row>
    <row r="129" spans="1:6">
      <c r="A129" s="62"/>
      <c r="B129" s="47" t="s">
        <v>223</v>
      </c>
      <c r="C129" s="62"/>
      <c r="D129" s="62"/>
      <c r="E129" s="62"/>
      <c r="F129" s="66">
        <f>SUM(F127:F128)</f>
        <v>11827.789463036701</v>
      </c>
    </row>
    <row r="130" spans="1:6">
      <c r="A130" s="62"/>
      <c r="B130" s="47" t="s">
        <v>234</v>
      </c>
      <c r="C130" s="62"/>
      <c r="D130" s="62"/>
      <c r="E130" s="62"/>
      <c r="F130" s="60">
        <f>F129*15%</f>
        <v>1774.168419455505</v>
      </c>
    </row>
    <row r="131" spans="1:6">
      <c r="A131" s="62"/>
      <c r="B131" s="47" t="s">
        <v>223</v>
      </c>
      <c r="C131" s="62"/>
      <c r="D131" s="62"/>
      <c r="E131" s="62"/>
      <c r="F131" s="66">
        <f>SUM(F129:F130)</f>
        <v>13601.957882492206</v>
      </c>
    </row>
    <row r="132" spans="1:6">
      <c r="A132" s="62"/>
      <c r="B132" s="47" t="s">
        <v>224</v>
      </c>
      <c r="C132" s="62"/>
      <c r="D132" s="62"/>
      <c r="E132" s="62"/>
      <c r="F132" s="60">
        <f>F131*1%</f>
        <v>136.01957882492206</v>
      </c>
    </row>
    <row r="133" spans="1:6">
      <c r="A133" s="62"/>
      <c r="B133" s="47" t="s">
        <v>269</v>
      </c>
      <c r="C133" s="62"/>
      <c r="D133" s="62"/>
      <c r="E133" s="62"/>
      <c r="F133" s="66">
        <f>SUM(F131:F132)</f>
        <v>13737.977461317128</v>
      </c>
    </row>
    <row r="134" spans="1:6">
      <c r="A134" s="62"/>
      <c r="B134" s="47" t="s">
        <v>270</v>
      </c>
      <c r="C134" s="62"/>
      <c r="D134" s="62"/>
      <c r="E134" s="62"/>
      <c r="F134" s="60">
        <f>F133/10</f>
        <v>1373.7977461317128</v>
      </c>
    </row>
    <row r="135" spans="1:6">
      <c r="A135" s="67"/>
      <c r="B135" s="53" t="s">
        <v>226</v>
      </c>
      <c r="C135" s="67"/>
      <c r="D135" s="67"/>
      <c r="E135" s="67"/>
      <c r="F135" s="68">
        <v>1374</v>
      </c>
    </row>
    <row r="137" spans="1:6">
      <c r="A137" s="2">
        <v>3</v>
      </c>
      <c r="B137" s="72" t="s">
        <v>305</v>
      </c>
    </row>
    <row r="138" spans="1:6">
      <c r="B138" s="2" t="s">
        <v>295</v>
      </c>
    </row>
    <row r="139" spans="1:6">
      <c r="A139" s="40" t="s">
        <v>228</v>
      </c>
      <c r="B139" s="40" t="s">
        <v>59</v>
      </c>
      <c r="C139" s="40" t="s">
        <v>3</v>
      </c>
      <c r="D139" s="40" t="s">
        <v>2</v>
      </c>
      <c r="E139" s="40" t="s">
        <v>229</v>
      </c>
      <c r="F139" s="40" t="s">
        <v>230</v>
      </c>
    </row>
    <row r="140" spans="1:6">
      <c r="A140" s="58"/>
      <c r="B140" s="45" t="s">
        <v>264</v>
      </c>
      <c r="C140" s="58"/>
      <c r="D140" s="58"/>
      <c r="E140" s="58"/>
      <c r="F140" s="58"/>
    </row>
    <row r="141" spans="1:6">
      <c r="A141" s="62"/>
      <c r="B141" s="47" t="s">
        <v>232</v>
      </c>
      <c r="C141" s="62"/>
      <c r="D141" s="62"/>
      <c r="E141" s="62"/>
      <c r="F141" s="62"/>
    </row>
    <row r="142" spans="1:6">
      <c r="A142" s="59"/>
      <c r="B142" s="14"/>
      <c r="C142" s="62"/>
      <c r="D142" s="62"/>
      <c r="E142" s="62"/>
      <c r="F142" s="62"/>
    </row>
    <row r="143" spans="1:6" ht="27.6">
      <c r="A143" s="59"/>
      <c r="B143" s="14" t="s">
        <v>307</v>
      </c>
      <c r="C143" s="49" t="s">
        <v>265</v>
      </c>
      <c r="D143" s="60">
        <v>10</v>
      </c>
      <c r="E143" s="60">
        <f>4.51*215</f>
        <v>969.65</v>
      </c>
      <c r="F143" s="61">
        <f>D143*E143</f>
        <v>9696.5</v>
      </c>
    </row>
    <row r="144" spans="1:6">
      <c r="A144" s="59"/>
      <c r="B144" s="14" t="s">
        <v>306</v>
      </c>
      <c r="C144" s="49"/>
      <c r="D144" s="60"/>
      <c r="E144" s="60"/>
      <c r="F144" s="61"/>
    </row>
    <row r="145" spans="1:8" ht="27.6">
      <c r="A145" s="59"/>
      <c r="B145" s="14" t="s">
        <v>448</v>
      </c>
      <c r="C145" s="49"/>
      <c r="D145" s="60"/>
      <c r="E145" s="60"/>
      <c r="F145" s="61"/>
      <c r="H145" s="86" t="s">
        <v>473</v>
      </c>
    </row>
    <row r="146" spans="1:8">
      <c r="A146" s="59">
        <v>2272</v>
      </c>
      <c r="B146" s="14" t="s">
        <v>296</v>
      </c>
      <c r="C146" s="49" t="s">
        <v>297</v>
      </c>
      <c r="D146" s="60">
        <v>3.0000000000000001E-3</v>
      </c>
      <c r="E146" s="60">
        <v>0</v>
      </c>
      <c r="F146" s="61">
        <f>D146*E146</f>
        <v>0</v>
      </c>
    </row>
    <row r="147" spans="1:8">
      <c r="A147" s="62"/>
      <c r="B147" s="47" t="s">
        <v>298</v>
      </c>
      <c r="C147" s="62"/>
      <c r="D147" s="62"/>
      <c r="E147" s="62"/>
      <c r="F147" s="60">
        <f>F143*3%</f>
        <v>290.89499999999998</v>
      </c>
    </row>
    <row r="148" spans="1:8">
      <c r="A148" s="62"/>
      <c r="B148" s="47" t="s">
        <v>299</v>
      </c>
      <c r="C148" s="62"/>
      <c r="D148" s="62"/>
      <c r="E148" s="62"/>
      <c r="F148" s="62"/>
    </row>
    <row r="149" spans="1:8">
      <c r="A149" s="59">
        <v>9999</v>
      </c>
      <c r="B149" s="47" t="s">
        <v>217</v>
      </c>
      <c r="C149" s="49" t="s">
        <v>233</v>
      </c>
      <c r="D149" s="60">
        <v>2.73</v>
      </c>
      <c r="E149" s="60">
        <v>2.27</v>
      </c>
      <c r="F149" s="61">
        <f>D149*E149</f>
        <v>6.1970999999999998</v>
      </c>
    </row>
    <row r="150" spans="1:8">
      <c r="A150" s="59"/>
      <c r="B150" s="47" t="s">
        <v>300</v>
      </c>
      <c r="C150" s="49"/>
      <c r="D150" s="60"/>
      <c r="E150" s="60"/>
      <c r="F150" s="8"/>
    </row>
    <row r="151" spans="1:8">
      <c r="A151" s="59"/>
      <c r="B151" s="47" t="s">
        <v>301</v>
      </c>
      <c r="C151" s="49"/>
      <c r="D151" s="60"/>
      <c r="E151" s="60"/>
      <c r="F151" s="8">
        <f>F143*2/100</f>
        <v>193.93</v>
      </c>
    </row>
    <row r="152" spans="1:8">
      <c r="A152" s="62"/>
      <c r="B152" s="47" t="s">
        <v>219</v>
      </c>
      <c r="C152" s="62"/>
      <c r="D152" s="62"/>
      <c r="E152" s="62"/>
      <c r="F152" s="62"/>
    </row>
    <row r="153" spans="1:8">
      <c r="A153" s="70">
        <v>116</v>
      </c>
      <c r="B153" s="47" t="s">
        <v>220</v>
      </c>
      <c r="C153" s="49" t="s">
        <v>227</v>
      </c>
      <c r="D153" s="60">
        <v>0.33</v>
      </c>
      <c r="E153" s="60">
        <v>897</v>
      </c>
      <c r="F153" s="61">
        <f>D153*E153</f>
        <v>296.01</v>
      </c>
    </row>
    <row r="154" spans="1:8">
      <c r="A154" s="70">
        <v>117</v>
      </c>
      <c r="B154" s="47" t="s">
        <v>268</v>
      </c>
      <c r="C154" s="49" t="s">
        <v>227</v>
      </c>
      <c r="D154" s="60">
        <v>0.66</v>
      </c>
      <c r="E154" s="60">
        <v>816</v>
      </c>
      <c r="F154" s="61">
        <f>D154*E154</f>
        <v>538.56000000000006</v>
      </c>
    </row>
    <row r="155" spans="1:8">
      <c r="A155" s="70">
        <v>114</v>
      </c>
      <c r="B155" s="47" t="s">
        <v>221</v>
      </c>
      <c r="C155" s="49" t="s">
        <v>227</v>
      </c>
      <c r="D155" s="60">
        <v>0.66</v>
      </c>
      <c r="E155" s="60">
        <v>736</v>
      </c>
      <c r="F155" s="61">
        <f>D155*E155</f>
        <v>485.76000000000005</v>
      </c>
    </row>
    <row r="156" spans="1:8">
      <c r="A156" s="62"/>
      <c r="B156" s="47" t="s">
        <v>223</v>
      </c>
      <c r="C156" s="62"/>
      <c r="D156" s="62"/>
      <c r="E156" s="62"/>
      <c r="F156" s="66">
        <f>SUM(F143:F155)</f>
        <v>11507.8521</v>
      </c>
    </row>
    <row r="157" spans="1:8">
      <c r="A157" s="62"/>
      <c r="B157" s="47" t="s">
        <v>222</v>
      </c>
      <c r="C157" s="62"/>
      <c r="D157" s="62"/>
      <c r="E157" s="62"/>
      <c r="F157" s="60">
        <f>F156*1%</f>
        <v>115.07852100000001</v>
      </c>
    </row>
    <row r="158" spans="1:8">
      <c r="A158" s="62"/>
      <c r="B158" s="47" t="s">
        <v>223</v>
      </c>
      <c r="C158" s="62"/>
      <c r="D158" s="62"/>
      <c r="E158" s="62"/>
      <c r="F158" s="66">
        <f>SUM(F156:F157)</f>
        <v>11622.930621</v>
      </c>
    </row>
    <row r="159" spans="1:8">
      <c r="A159" s="62"/>
      <c r="B159" s="47" t="s">
        <v>277</v>
      </c>
      <c r="C159" s="62"/>
      <c r="D159" s="62"/>
      <c r="E159" s="62"/>
      <c r="F159" s="60">
        <f>F158*0.2127</f>
        <v>2472.1973430866997</v>
      </c>
    </row>
    <row r="160" spans="1:8">
      <c r="A160" s="62"/>
      <c r="B160" s="47" t="s">
        <v>223</v>
      </c>
      <c r="C160" s="62"/>
      <c r="D160" s="62"/>
      <c r="E160" s="62"/>
      <c r="F160" s="66">
        <f>SUM(F158:F159)</f>
        <v>14095.1279640867</v>
      </c>
    </row>
    <row r="161" spans="1:6">
      <c r="A161" s="62"/>
      <c r="B161" s="47" t="s">
        <v>234</v>
      </c>
      <c r="C161" s="62"/>
      <c r="D161" s="62"/>
      <c r="E161" s="62"/>
      <c r="F161" s="60">
        <f>F160*15%</f>
        <v>2114.2691946130049</v>
      </c>
    </row>
    <row r="162" spans="1:6">
      <c r="A162" s="62"/>
      <c r="B162" s="47" t="s">
        <v>223</v>
      </c>
      <c r="C162" s="62"/>
      <c r="D162" s="62"/>
      <c r="E162" s="62"/>
      <c r="F162" s="66">
        <f>SUM(F160:F161)</f>
        <v>16209.397158699705</v>
      </c>
    </row>
    <row r="163" spans="1:6">
      <c r="A163" s="62"/>
      <c r="B163" s="47" t="s">
        <v>224</v>
      </c>
      <c r="C163" s="62"/>
      <c r="D163" s="62"/>
      <c r="E163" s="62"/>
      <c r="F163" s="60">
        <f>F162*1%</f>
        <v>162.09397158699704</v>
      </c>
    </row>
    <row r="164" spans="1:6">
      <c r="A164" s="62"/>
      <c r="B164" s="47" t="s">
        <v>269</v>
      </c>
      <c r="C164" s="62"/>
      <c r="D164" s="62"/>
      <c r="E164" s="62"/>
      <c r="F164" s="66">
        <f>SUM(F162:F163)</f>
        <v>16371.491130286702</v>
      </c>
    </row>
    <row r="165" spans="1:6">
      <c r="A165" s="62"/>
      <c r="B165" s="47" t="s">
        <v>270</v>
      </c>
      <c r="C165" s="62"/>
      <c r="D165" s="62"/>
      <c r="E165" s="62"/>
      <c r="F165" s="60">
        <f>F164/10</f>
        <v>1637.1491130286702</v>
      </c>
    </row>
    <row r="166" spans="1:6">
      <c r="A166" s="67"/>
      <c r="B166" s="53" t="s">
        <v>226</v>
      </c>
      <c r="C166" s="67"/>
      <c r="D166" s="67"/>
      <c r="E166" s="67"/>
      <c r="F166" s="68">
        <v>1637</v>
      </c>
    </row>
    <row r="170" spans="1:6">
      <c r="A170" s="2">
        <v>4</v>
      </c>
      <c r="B170" s="72" t="s">
        <v>368</v>
      </c>
    </row>
    <row r="171" spans="1:6">
      <c r="B171" s="72"/>
    </row>
    <row r="172" spans="1:6">
      <c r="B172" s="72"/>
    </row>
    <row r="173" spans="1:6">
      <c r="B173" s="72"/>
    </row>
    <row r="174" spans="1:6">
      <c r="B174" s="72"/>
    </row>
    <row r="175" spans="1:6">
      <c r="B175" s="72"/>
    </row>
    <row r="176" spans="1:6">
      <c r="B176" s="72"/>
    </row>
    <row r="177" spans="1:6">
      <c r="B177" s="72"/>
    </row>
    <row r="178" spans="1:6">
      <c r="B178" s="72"/>
    </row>
    <row r="179" spans="1:6">
      <c r="B179" s="72"/>
    </row>
    <row r="180" spans="1:6">
      <c r="B180" s="72"/>
    </row>
    <row r="181" spans="1:6">
      <c r="B181" s="72"/>
    </row>
    <row r="182" spans="1:6">
      <c r="B182" s="72"/>
    </row>
    <row r="183" spans="1:6">
      <c r="B183" s="72"/>
    </row>
    <row r="184" spans="1:6">
      <c r="B184" s="72"/>
    </row>
    <row r="185" spans="1:6">
      <c r="B185" s="72"/>
    </row>
    <row r="186" spans="1:6">
      <c r="B186" s="72"/>
    </row>
    <row r="187" spans="1:6">
      <c r="B187" s="72"/>
    </row>
    <row r="188" spans="1:6">
      <c r="A188" s="40" t="s">
        <v>228</v>
      </c>
      <c r="B188" s="40" t="s">
        <v>59</v>
      </c>
      <c r="C188" s="40" t="s">
        <v>3</v>
      </c>
      <c r="D188" s="40" t="s">
        <v>2</v>
      </c>
      <c r="E188" s="40" t="s">
        <v>229</v>
      </c>
      <c r="F188" s="40" t="s">
        <v>230</v>
      </c>
    </row>
    <row r="189" spans="1:6">
      <c r="A189" s="58"/>
      <c r="B189" s="45" t="s">
        <v>231</v>
      </c>
      <c r="C189" s="58"/>
      <c r="D189" s="58"/>
      <c r="E189" s="58"/>
      <c r="F189" s="58"/>
    </row>
    <row r="190" spans="1:6">
      <c r="A190" s="62"/>
      <c r="B190" s="47" t="s">
        <v>232</v>
      </c>
      <c r="C190" s="62"/>
      <c r="D190" s="62"/>
      <c r="E190" s="62"/>
      <c r="F190" s="62"/>
    </row>
    <row r="191" spans="1:6">
      <c r="A191" s="59"/>
      <c r="B191" s="14"/>
      <c r="C191" s="62"/>
      <c r="D191" s="62"/>
      <c r="E191" s="62"/>
      <c r="F191" s="62"/>
    </row>
    <row r="192" spans="1:6">
      <c r="A192" s="59"/>
      <c r="B192" s="14" t="s">
        <v>369</v>
      </c>
      <c r="C192" s="49" t="s">
        <v>216</v>
      </c>
      <c r="D192" s="60">
        <v>1</v>
      </c>
      <c r="E192" s="60">
        <v>1150</v>
      </c>
      <c r="F192" s="61">
        <f>D192*E192</f>
        <v>1150</v>
      </c>
    </row>
    <row r="193" spans="1:6">
      <c r="A193" s="59"/>
      <c r="B193" s="36" t="s">
        <v>471</v>
      </c>
      <c r="C193" s="49"/>
      <c r="D193" s="60"/>
      <c r="E193" s="60"/>
      <c r="F193" s="61"/>
    </row>
    <row r="194" spans="1:6">
      <c r="A194" s="59">
        <v>998</v>
      </c>
      <c r="B194" s="14" t="s">
        <v>308</v>
      </c>
      <c r="C194" s="49" t="s">
        <v>233</v>
      </c>
      <c r="D194" s="60">
        <v>26.91</v>
      </c>
      <c r="E194" s="60">
        <v>2.27</v>
      </c>
      <c r="F194" s="61">
        <f>D194*E194</f>
        <v>61.085700000000003</v>
      </c>
    </row>
    <row r="195" spans="1:6">
      <c r="A195" s="59"/>
      <c r="B195" s="14" t="s">
        <v>62</v>
      </c>
      <c r="C195" s="49"/>
      <c r="D195" s="60"/>
      <c r="E195" s="60"/>
      <c r="F195" s="71">
        <f>SUM(F192:F194)</f>
        <v>1211.0857000000001</v>
      </c>
    </row>
    <row r="196" spans="1:6">
      <c r="A196" s="62"/>
      <c r="B196" s="47" t="s">
        <v>222</v>
      </c>
      <c r="C196" s="62"/>
      <c r="D196" s="62"/>
      <c r="E196" s="62"/>
      <c r="F196" s="60">
        <f>F195*1%</f>
        <v>12.110857000000001</v>
      </c>
    </row>
    <row r="197" spans="1:6">
      <c r="A197" s="62"/>
      <c r="B197" s="47" t="s">
        <v>223</v>
      </c>
      <c r="C197" s="62"/>
      <c r="D197" s="62"/>
      <c r="E197" s="62"/>
      <c r="F197" s="66">
        <f>SUM(F195:F196)</f>
        <v>1223.196557</v>
      </c>
    </row>
    <row r="198" spans="1:6">
      <c r="A198" s="62"/>
      <c r="B198" s="47" t="s">
        <v>277</v>
      </c>
      <c r="C198" s="62"/>
      <c r="D198" s="62"/>
      <c r="E198" s="62"/>
      <c r="F198" s="60">
        <f>F197*0.2127</f>
        <v>260.17390767389998</v>
      </c>
    </row>
    <row r="199" spans="1:6">
      <c r="A199" s="62"/>
      <c r="B199" s="47" t="s">
        <v>223</v>
      </c>
      <c r="C199" s="62"/>
      <c r="D199" s="62"/>
      <c r="E199" s="62"/>
      <c r="F199" s="66">
        <f>SUM(F197:F198)</f>
        <v>1483.3704646739</v>
      </c>
    </row>
    <row r="200" spans="1:6">
      <c r="A200" s="62"/>
      <c r="B200" s="47" t="s">
        <v>234</v>
      </c>
      <c r="C200" s="62"/>
      <c r="D200" s="62"/>
      <c r="E200" s="62"/>
      <c r="F200" s="60">
        <f>F199*15%</f>
        <v>222.50556970108499</v>
      </c>
    </row>
    <row r="201" spans="1:6">
      <c r="A201" s="62"/>
      <c r="B201" s="47" t="s">
        <v>223</v>
      </c>
      <c r="C201" s="62"/>
      <c r="D201" s="62"/>
      <c r="E201" s="62"/>
      <c r="F201" s="66">
        <f>SUM(F199:F200)</f>
        <v>1705.876034374985</v>
      </c>
    </row>
    <row r="202" spans="1:6">
      <c r="A202" s="62"/>
      <c r="B202" s="47" t="s">
        <v>224</v>
      </c>
      <c r="C202" s="62"/>
      <c r="D202" s="62"/>
      <c r="E202" s="62"/>
      <c r="F202" s="60">
        <f>F201*1%</f>
        <v>17.058760343749849</v>
      </c>
    </row>
    <row r="203" spans="1:6">
      <c r="A203" s="62"/>
      <c r="B203" s="47" t="s">
        <v>269</v>
      </c>
      <c r="C203" s="62"/>
      <c r="D203" s="62"/>
      <c r="E203" s="62"/>
      <c r="F203" s="66">
        <f>SUM(F201:F202)</f>
        <v>1722.9347947187348</v>
      </c>
    </row>
    <row r="204" spans="1:6">
      <c r="A204" s="67"/>
      <c r="B204" s="53" t="s">
        <v>226</v>
      </c>
      <c r="C204" s="67"/>
      <c r="D204" s="67"/>
      <c r="E204" s="67"/>
      <c r="F204" s="68">
        <v>1723</v>
      </c>
    </row>
    <row r="206" spans="1:6">
      <c r="A206" s="2">
        <v>5</v>
      </c>
      <c r="B206" s="72" t="s">
        <v>311</v>
      </c>
    </row>
    <row r="207" spans="1:6">
      <c r="B207" s="72"/>
    </row>
    <row r="208" spans="1:6">
      <c r="B208" s="72"/>
    </row>
    <row r="209" spans="2:2">
      <c r="B209" s="72"/>
    </row>
    <row r="210" spans="2:2">
      <c r="B210" s="72"/>
    </row>
    <row r="211" spans="2:2">
      <c r="B211" s="72"/>
    </row>
    <row r="212" spans="2:2">
      <c r="B212" s="72"/>
    </row>
    <row r="213" spans="2:2">
      <c r="B213" s="72"/>
    </row>
    <row r="214" spans="2:2">
      <c r="B214" s="72"/>
    </row>
    <row r="215" spans="2:2">
      <c r="B215" s="72"/>
    </row>
    <row r="216" spans="2:2">
      <c r="B216" s="72"/>
    </row>
    <row r="217" spans="2:2">
      <c r="B217" s="72"/>
    </row>
    <row r="218" spans="2:2">
      <c r="B218" s="72"/>
    </row>
    <row r="219" spans="2:2">
      <c r="B219" s="72"/>
    </row>
    <row r="220" spans="2:2">
      <c r="B220" s="72"/>
    </row>
    <row r="221" spans="2:2">
      <c r="B221" s="72"/>
    </row>
    <row r="222" spans="2:2">
      <c r="B222" s="72"/>
    </row>
    <row r="223" spans="2:2">
      <c r="B223" s="72"/>
    </row>
    <row r="224" spans="2:2">
      <c r="B224" s="72"/>
    </row>
    <row r="225" spans="1:6">
      <c r="B225" s="72"/>
    </row>
    <row r="227" spans="1:6">
      <c r="A227" s="40" t="s">
        <v>228</v>
      </c>
      <c r="B227" s="40" t="s">
        <v>59</v>
      </c>
      <c r="C227" s="40" t="s">
        <v>3</v>
      </c>
      <c r="D227" s="40" t="s">
        <v>2</v>
      </c>
      <c r="E227" s="40" t="s">
        <v>229</v>
      </c>
      <c r="F227" s="40" t="s">
        <v>230</v>
      </c>
    </row>
    <row r="228" spans="1:6">
      <c r="A228" s="58"/>
      <c r="B228" s="45" t="s">
        <v>231</v>
      </c>
      <c r="C228" s="58"/>
      <c r="D228" s="58"/>
      <c r="E228" s="58"/>
      <c r="F228" s="58"/>
    </row>
    <row r="229" spans="1:6">
      <c r="A229" s="62"/>
      <c r="B229" s="47" t="s">
        <v>232</v>
      </c>
      <c r="C229" s="62"/>
      <c r="D229" s="62"/>
      <c r="E229" s="62"/>
      <c r="F229" s="62"/>
    </row>
    <row r="230" spans="1:6">
      <c r="A230" s="59"/>
      <c r="B230" s="14"/>
      <c r="C230" s="62"/>
      <c r="D230" s="62"/>
      <c r="E230" s="62"/>
      <c r="F230" s="62"/>
    </row>
    <row r="231" spans="1:6">
      <c r="A231" s="59"/>
      <c r="B231" s="14" t="s">
        <v>312</v>
      </c>
      <c r="C231" s="49" t="s">
        <v>216</v>
      </c>
      <c r="D231" s="60">
        <v>1</v>
      </c>
      <c r="E231" s="60">
        <v>865</v>
      </c>
      <c r="F231" s="61">
        <f>D231*E231</f>
        <v>865</v>
      </c>
    </row>
    <row r="232" spans="1:6">
      <c r="A232" s="59"/>
      <c r="B232" s="36" t="s">
        <v>471</v>
      </c>
      <c r="C232" s="49"/>
      <c r="D232" s="60"/>
      <c r="E232" s="60"/>
      <c r="F232" s="61"/>
    </row>
    <row r="233" spans="1:6">
      <c r="A233" s="59">
        <v>998</v>
      </c>
      <c r="B233" s="14" t="s">
        <v>308</v>
      </c>
      <c r="C233" s="49" t="s">
        <v>233</v>
      </c>
      <c r="D233" s="60">
        <v>26.91</v>
      </c>
      <c r="E233" s="60">
        <v>2.27</v>
      </c>
      <c r="F233" s="61">
        <f>D233*E233</f>
        <v>61.085700000000003</v>
      </c>
    </row>
    <row r="234" spans="1:6">
      <c r="A234" s="59"/>
      <c r="B234" s="14" t="s">
        <v>62</v>
      </c>
      <c r="C234" s="49"/>
      <c r="D234" s="60"/>
      <c r="E234" s="60"/>
      <c r="F234" s="71">
        <f>SUM(F231:F233)</f>
        <v>926.08569999999997</v>
      </c>
    </row>
    <row r="235" spans="1:6">
      <c r="A235" s="62"/>
      <c r="B235" s="47" t="s">
        <v>222</v>
      </c>
      <c r="C235" s="62"/>
      <c r="D235" s="62"/>
      <c r="E235" s="62"/>
      <c r="F235" s="60">
        <f>F234*1%</f>
        <v>9.2608569999999997</v>
      </c>
    </row>
    <row r="236" spans="1:6">
      <c r="A236" s="62"/>
      <c r="B236" s="47" t="s">
        <v>223</v>
      </c>
      <c r="C236" s="62"/>
      <c r="D236" s="62"/>
      <c r="E236" s="62"/>
      <c r="F236" s="66">
        <f>SUM(F234:F235)</f>
        <v>935.34655699999996</v>
      </c>
    </row>
    <row r="237" spans="1:6">
      <c r="A237" s="62"/>
      <c r="B237" s="47" t="s">
        <v>277</v>
      </c>
      <c r="C237" s="62"/>
      <c r="D237" s="62"/>
      <c r="E237" s="62"/>
      <c r="F237" s="60">
        <f>F236*0.2127</f>
        <v>198.9482126739</v>
      </c>
    </row>
    <row r="238" spans="1:6">
      <c r="A238" s="62"/>
      <c r="B238" s="47" t="s">
        <v>223</v>
      </c>
      <c r="C238" s="62"/>
      <c r="D238" s="62"/>
      <c r="E238" s="62"/>
      <c r="F238" s="66">
        <f>SUM(F236:F237)</f>
        <v>1134.2947696739</v>
      </c>
    </row>
    <row r="239" spans="1:6">
      <c r="A239" s="62"/>
      <c r="B239" s="47" t="s">
        <v>234</v>
      </c>
      <c r="C239" s="62"/>
      <c r="D239" s="62"/>
      <c r="E239" s="62"/>
      <c r="F239" s="60">
        <f>F238*15%</f>
        <v>170.14421545108499</v>
      </c>
    </row>
    <row r="240" spans="1:6">
      <c r="A240" s="62"/>
      <c r="B240" s="47" t="s">
        <v>223</v>
      </c>
      <c r="C240" s="62"/>
      <c r="D240" s="62"/>
      <c r="E240" s="62"/>
      <c r="F240" s="66">
        <f>SUM(F238:F239)</f>
        <v>1304.438985124985</v>
      </c>
    </row>
    <row r="241" spans="1:6">
      <c r="A241" s="62"/>
      <c r="B241" s="47" t="s">
        <v>224</v>
      </c>
      <c r="C241" s="62"/>
      <c r="D241" s="62"/>
      <c r="E241" s="62"/>
      <c r="F241" s="60">
        <f>F240*1%</f>
        <v>13.04438985124985</v>
      </c>
    </row>
    <row r="242" spans="1:6">
      <c r="A242" s="62"/>
      <c r="B242" s="47" t="s">
        <v>269</v>
      </c>
      <c r="C242" s="62"/>
      <c r="D242" s="62"/>
      <c r="E242" s="62"/>
      <c r="F242" s="66">
        <f>SUM(F240:F241)</f>
        <v>1317.4833749762349</v>
      </c>
    </row>
    <row r="243" spans="1:6">
      <c r="A243" s="67"/>
      <c r="B243" s="53" t="s">
        <v>226</v>
      </c>
      <c r="C243" s="67"/>
      <c r="D243" s="67"/>
      <c r="E243" s="67"/>
      <c r="F243" s="68">
        <v>1317</v>
      </c>
    </row>
    <row r="245" spans="1:6">
      <c r="A245" s="2">
        <v>6</v>
      </c>
      <c r="B245" s="72" t="s">
        <v>313</v>
      </c>
    </row>
    <row r="246" spans="1:6">
      <c r="B246" s="72"/>
    </row>
    <row r="247" spans="1:6">
      <c r="B247" s="72"/>
    </row>
    <row r="248" spans="1:6">
      <c r="B248" s="72"/>
    </row>
    <row r="249" spans="1:6">
      <c r="B249" s="72"/>
    </row>
    <row r="250" spans="1:6">
      <c r="B250" s="72"/>
    </row>
    <row r="251" spans="1:6">
      <c r="B251" s="72"/>
    </row>
    <row r="252" spans="1:6">
      <c r="B252" s="72"/>
    </row>
    <row r="253" spans="1:6">
      <c r="B253" s="72"/>
    </row>
    <row r="254" spans="1:6">
      <c r="B254" s="72"/>
    </row>
    <row r="255" spans="1:6">
      <c r="B255" s="72"/>
    </row>
    <row r="256" spans="1:6">
      <c r="B256" s="72"/>
    </row>
    <row r="257" spans="1:6">
      <c r="B257" s="72"/>
    </row>
    <row r="258" spans="1:6">
      <c r="B258" s="72"/>
    </row>
    <row r="259" spans="1:6">
      <c r="B259" s="72"/>
    </row>
    <row r="260" spans="1:6">
      <c r="B260" s="72"/>
    </row>
    <row r="261" spans="1:6">
      <c r="B261" s="72"/>
    </row>
    <row r="262" spans="1:6">
      <c r="B262" s="72"/>
    </row>
    <row r="263" spans="1:6">
      <c r="B263" s="72"/>
    </row>
    <row r="265" spans="1:6">
      <c r="A265" s="40" t="s">
        <v>228</v>
      </c>
      <c r="B265" s="40" t="s">
        <v>59</v>
      </c>
      <c r="C265" s="40" t="s">
        <v>3</v>
      </c>
      <c r="D265" s="40" t="s">
        <v>2</v>
      </c>
      <c r="E265" s="40" t="s">
        <v>229</v>
      </c>
      <c r="F265" s="40" t="s">
        <v>230</v>
      </c>
    </row>
    <row r="266" spans="1:6">
      <c r="A266" s="58"/>
      <c r="B266" s="45" t="s">
        <v>231</v>
      </c>
      <c r="C266" s="58"/>
      <c r="D266" s="58"/>
      <c r="E266" s="58"/>
      <c r="F266" s="58"/>
    </row>
    <row r="267" spans="1:6">
      <c r="A267" s="62"/>
      <c r="B267" s="47" t="s">
        <v>232</v>
      </c>
      <c r="C267" s="62"/>
      <c r="D267" s="62"/>
      <c r="E267" s="62"/>
      <c r="F267" s="62"/>
    </row>
    <row r="268" spans="1:6">
      <c r="A268" s="59"/>
      <c r="B268" s="14"/>
      <c r="C268" s="62"/>
      <c r="D268" s="62"/>
      <c r="E268" s="62"/>
      <c r="F268" s="62"/>
    </row>
    <row r="269" spans="1:6">
      <c r="A269" s="59"/>
      <c r="B269" s="14" t="s">
        <v>314</v>
      </c>
      <c r="C269" s="49" t="s">
        <v>216</v>
      </c>
      <c r="D269" s="60">
        <v>1</v>
      </c>
      <c r="E269" s="60">
        <v>1500</v>
      </c>
      <c r="F269" s="61">
        <f>D269*E269</f>
        <v>1500</v>
      </c>
    </row>
    <row r="270" spans="1:6">
      <c r="A270" s="59"/>
      <c r="B270" s="36" t="s">
        <v>471</v>
      </c>
      <c r="C270" s="49"/>
      <c r="D270" s="60"/>
      <c r="E270" s="60"/>
      <c r="F270" s="61"/>
    </row>
    <row r="271" spans="1:6">
      <c r="A271" s="59">
        <v>998</v>
      </c>
      <c r="B271" s="14" t="s">
        <v>308</v>
      </c>
      <c r="C271" s="49" t="s">
        <v>233</v>
      </c>
      <c r="D271" s="60">
        <v>26.91</v>
      </c>
      <c r="E271" s="60">
        <v>2.27</v>
      </c>
      <c r="F271" s="61">
        <f>D271*E271</f>
        <v>61.085700000000003</v>
      </c>
    </row>
    <row r="272" spans="1:6">
      <c r="A272" s="59"/>
      <c r="B272" s="14" t="s">
        <v>62</v>
      </c>
      <c r="C272" s="49"/>
      <c r="D272" s="60"/>
      <c r="E272" s="60"/>
      <c r="F272" s="71">
        <f>SUM(F269:F271)</f>
        <v>1561.0857000000001</v>
      </c>
    </row>
    <row r="273" spans="1:6">
      <c r="A273" s="62"/>
      <c r="B273" s="47" t="s">
        <v>222</v>
      </c>
      <c r="C273" s="62"/>
      <c r="D273" s="62"/>
      <c r="E273" s="62"/>
      <c r="F273" s="60">
        <f>F272*1%</f>
        <v>15.610857000000001</v>
      </c>
    </row>
    <row r="274" spans="1:6">
      <c r="A274" s="62"/>
      <c r="B274" s="47" t="s">
        <v>223</v>
      </c>
      <c r="C274" s="62"/>
      <c r="D274" s="62"/>
      <c r="E274" s="62"/>
      <c r="F274" s="66">
        <f>SUM(F272:F273)</f>
        <v>1576.696557</v>
      </c>
    </row>
    <row r="275" spans="1:6">
      <c r="A275" s="62"/>
      <c r="B275" s="47" t="s">
        <v>277</v>
      </c>
      <c r="C275" s="62"/>
      <c r="D275" s="62"/>
      <c r="E275" s="62"/>
      <c r="F275" s="60">
        <f>F274*0.2127</f>
        <v>335.3633576739</v>
      </c>
    </row>
    <row r="276" spans="1:6">
      <c r="A276" s="62"/>
      <c r="B276" s="47" t="s">
        <v>223</v>
      </c>
      <c r="C276" s="62"/>
      <c r="D276" s="62"/>
      <c r="E276" s="62"/>
      <c r="F276" s="66">
        <f>SUM(F274:F275)</f>
        <v>1912.0599146739</v>
      </c>
    </row>
    <row r="277" spans="1:6">
      <c r="A277" s="62"/>
      <c r="B277" s="47" t="s">
        <v>234</v>
      </c>
      <c r="C277" s="62"/>
      <c r="D277" s="62"/>
      <c r="E277" s="62"/>
      <c r="F277" s="60">
        <f>F276*15%</f>
        <v>286.80898720108502</v>
      </c>
    </row>
    <row r="278" spans="1:6">
      <c r="A278" s="62"/>
      <c r="B278" s="47" t="s">
        <v>223</v>
      </c>
      <c r="C278" s="62"/>
      <c r="D278" s="62"/>
      <c r="E278" s="62"/>
      <c r="F278" s="66">
        <f>SUM(F276:F277)</f>
        <v>2198.8689018749851</v>
      </c>
    </row>
    <row r="279" spans="1:6">
      <c r="A279" s="62"/>
      <c r="B279" s="47" t="s">
        <v>224</v>
      </c>
      <c r="C279" s="62"/>
      <c r="D279" s="62"/>
      <c r="E279" s="62"/>
      <c r="F279" s="60">
        <f>F278*1%</f>
        <v>21.988689018749852</v>
      </c>
    </row>
    <row r="280" spans="1:6">
      <c r="A280" s="62"/>
      <c r="B280" s="47" t="s">
        <v>269</v>
      </c>
      <c r="C280" s="62"/>
      <c r="D280" s="62"/>
      <c r="E280" s="62"/>
      <c r="F280" s="66">
        <f>SUM(F278:F279)</f>
        <v>2220.8575908937351</v>
      </c>
    </row>
    <row r="281" spans="1:6">
      <c r="A281" s="67"/>
      <c r="B281" s="53" t="s">
        <v>226</v>
      </c>
      <c r="C281" s="67"/>
      <c r="D281" s="67"/>
      <c r="E281" s="67"/>
      <c r="F281" s="68">
        <v>2221</v>
      </c>
    </row>
    <row r="283" spans="1:6">
      <c r="A283" s="2">
        <v>7</v>
      </c>
      <c r="B283" s="72" t="s">
        <v>315</v>
      </c>
    </row>
    <row r="284" spans="1:6">
      <c r="B284" s="72"/>
    </row>
    <row r="285" spans="1:6">
      <c r="B285" s="72"/>
    </row>
    <row r="286" spans="1:6">
      <c r="B286" s="72"/>
    </row>
    <row r="287" spans="1:6">
      <c r="B287" s="72"/>
    </row>
    <row r="288" spans="1:6">
      <c r="B288" s="72"/>
    </row>
    <row r="289" spans="1:6">
      <c r="B289" s="72"/>
    </row>
    <row r="290" spans="1:6">
      <c r="B290" s="72"/>
    </row>
    <row r="291" spans="1:6">
      <c r="B291" s="72"/>
    </row>
    <row r="292" spans="1:6">
      <c r="B292" s="72"/>
    </row>
    <row r="293" spans="1:6">
      <c r="B293" s="72"/>
    </row>
    <row r="294" spans="1:6">
      <c r="B294" s="72"/>
    </row>
    <row r="295" spans="1:6">
      <c r="B295" s="72"/>
    </row>
    <row r="296" spans="1:6">
      <c r="B296" s="72"/>
    </row>
    <row r="297" spans="1:6">
      <c r="B297" s="72"/>
    </row>
    <row r="298" spans="1:6">
      <c r="B298" s="72"/>
    </row>
    <row r="299" spans="1:6">
      <c r="B299" s="72"/>
    </row>
    <row r="300" spans="1:6">
      <c r="B300" s="72"/>
    </row>
    <row r="302" spans="1:6">
      <c r="A302" s="40" t="s">
        <v>228</v>
      </c>
      <c r="B302" s="40" t="s">
        <v>59</v>
      </c>
      <c r="C302" s="40" t="s">
        <v>3</v>
      </c>
      <c r="D302" s="40" t="s">
        <v>2</v>
      </c>
      <c r="E302" s="40" t="s">
        <v>229</v>
      </c>
      <c r="F302" s="40" t="s">
        <v>230</v>
      </c>
    </row>
    <row r="303" spans="1:6">
      <c r="A303" s="58"/>
      <c r="B303" s="45" t="s">
        <v>231</v>
      </c>
      <c r="C303" s="58"/>
      <c r="D303" s="58"/>
      <c r="E303" s="58"/>
      <c r="F303" s="58"/>
    </row>
    <row r="304" spans="1:6">
      <c r="A304" s="62"/>
      <c r="B304" s="47" t="s">
        <v>232</v>
      </c>
      <c r="C304" s="62"/>
      <c r="D304" s="62"/>
      <c r="E304" s="62"/>
      <c r="F304" s="62"/>
    </row>
    <row r="305" spans="1:6">
      <c r="A305" s="59"/>
      <c r="B305" s="14"/>
      <c r="C305" s="62"/>
      <c r="D305" s="62"/>
      <c r="E305" s="62"/>
      <c r="F305" s="62"/>
    </row>
    <row r="306" spans="1:6">
      <c r="A306" s="59"/>
      <c r="B306" s="14" t="s">
        <v>316</v>
      </c>
      <c r="C306" s="49" t="s">
        <v>216</v>
      </c>
      <c r="D306" s="60">
        <v>1</v>
      </c>
      <c r="E306" s="60">
        <v>2100</v>
      </c>
      <c r="F306" s="61">
        <f>D306*E306</f>
        <v>2100</v>
      </c>
    </row>
    <row r="307" spans="1:6">
      <c r="A307" s="59"/>
      <c r="B307" s="36" t="s">
        <v>471</v>
      </c>
      <c r="C307" s="49"/>
      <c r="D307" s="60"/>
      <c r="E307" s="60"/>
      <c r="F307" s="61"/>
    </row>
    <row r="308" spans="1:6">
      <c r="A308" s="59">
        <v>998</v>
      </c>
      <c r="B308" s="14" t="s">
        <v>308</v>
      </c>
      <c r="C308" s="49" t="s">
        <v>233</v>
      </c>
      <c r="D308" s="60">
        <v>26.91</v>
      </c>
      <c r="E308" s="60">
        <v>2.27</v>
      </c>
      <c r="F308" s="61">
        <f>D308*E308</f>
        <v>61.085700000000003</v>
      </c>
    </row>
    <row r="309" spans="1:6">
      <c r="A309" s="59"/>
      <c r="B309" s="14" t="s">
        <v>62</v>
      </c>
      <c r="C309" s="49"/>
      <c r="D309" s="60"/>
      <c r="E309" s="60"/>
      <c r="F309" s="71">
        <f>SUM(F306:F308)</f>
        <v>2161.0857000000001</v>
      </c>
    </row>
    <row r="310" spans="1:6">
      <c r="A310" s="62"/>
      <c r="B310" s="47" t="s">
        <v>222</v>
      </c>
      <c r="C310" s="62"/>
      <c r="D310" s="62"/>
      <c r="E310" s="62"/>
      <c r="F310" s="60">
        <f>F309*1%</f>
        <v>21.610857000000003</v>
      </c>
    </row>
    <row r="311" spans="1:6">
      <c r="A311" s="62"/>
      <c r="B311" s="47" t="s">
        <v>223</v>
      </c>
      <c r="C311" s="62"/>
      <c r="D311" s="62"/>
      <c r="E311" s="62"/>
      <c r="F311" s="66">
        <f>SUM(F309:F310)</f>
        <v>2182.6965570000002</v>
      </c>
    </row>
    <row r="312" spans="1:6">
      <c r="A312" s="62"/>
      <c r="B312" s="47" t="s">
        <v>277</v>
      </c>
      <c r="C312" s="62"/>
      <c r="D312" s="62"/>
      <c r="E312" s="62"/>
      <c r="F312" s="60">
        <f>F311*0.2127</f>
        <v>464.25955767390002</v>
      </c>
    </row>
    <row r="313" spans="1:6">
      <c r="A313" s="62"/>
      <c r="B313" s="47" t="s">
        <v>223</v>
      </c>
      <c r="C313" s="62"/>
      <c r="D313" s="62"/>
      <c r="E313" s="62"/>
      <c r="F313" s="66">
        <f>SUM(F311:F312)</f>
        <v>2646.9561146739002</v>
      </c>
    </row>
    <row r="314" spans="1:6">
      <c r="A314" s="62"/>
      <c r="B314" s="47" t="s">
        <v>234</v>
      </c>
      <c r="C314" s="62"/>
      <c r="D314" s="62"/>
      <c r="E314" s="62"/>
      <c r="F314" s="60">
        <f>F313*15%</f>
        <v>397.04341720108499</v>
      </c>
    </row>
    <row r="315" spans="1:6">
      <c r="A315" s="62"/>
      <c r="B315" s="47" t="s">
        <v>223</v>
      </c>
      <c r="C315" s="62"/>
      <c r="D315" s="62"/>
      <c r="E315" s="62"/>
      <c r="F315" s="66">
        <f>SUM(F313:F314)</f>
        <v>3043.9995318749852</v>
      </c>
    </row>
    <row r="316" spans="1:6">
      <c r="A316" s="62"/>
      <c r="B316" s="47" t="s">
        <v>224</v>
      </c>
      <c r="C316" s="62"/>
      <c r="D316" s="62"/>
      <c r="E316" s="62"/>
      <c r="F316" s="60">
        <f>F315*1%</f>
        <v>30.439995318749851</v>
      </c>
    </row>
    <row r="317" spans="1:6">
      <c r="A317" s="62"/>
      <c r="B317" s="47" t="s">
        <v>269</v>
      </c>
      <c r="C317" s="62"/>
      <c r="D317" s="62"/>
      <c r="E317" s="62"/>
      <c r="F317" s="66">
        <f>SUM(F315:F316)</f>
        <v>3074.4395271937351</v>
      </c>
    </row>
    <row r="318" spans="1:6">
      <c r="A318" s="67"/>
      <c r="B318" s="53" t="s">
        <v>226</v>
      </c>
      <c r="C318" s="67"/>
      <c r="D318" s="67"/>
      <c r="E318" s="67"/>
      <c r="F318" s="68">
        <v>3075</v>
      </c>
    </row>
    <row r="320" spans="1:6">
      <c r="A320" s="2">
        <v>8</v>
      </c>
      <c r="B320" s="72" t="s">
        <v>309</v>
      </c>
    </row>
    <row r="321" spans="2:2">
      <c r="B321" s="72"/>
    </row>
    <row r="322" spans="2:2">
      <c r="B322" s="72"/>
    </row>
    <row r="323" spans="2:2">
      <c r="B323" s="72"/>
    </row>
    <row r="324" spans="2:2">
      <c r="B324" s="72"/>
    </row>
    <row r="325" spans="2:2">
      <c r="B325" s="72"/>
    </row>
    <row r="326" spans="2:2">
      <c r="B326" s="72"/>
    </row>
    <row r="327" spans="2:2">
      <c r="B327" s="72"/>
    </row>
    <row r="328" spans="2:2">
      <c r="B328" s="72"/>
    </row>
    <row r="329" spans="2:2">
      <c r="B329" s="72"/>
    </row>
    <row r="330" spans="2:2">
      <c r="B330" s="72"/>
    </row>
    <row r="331" spans="2:2">
      <c r="B331" s="72"/>
    </row>
    <row r="332" spans="2:2">
      <c r="B332" s="72"/>
    </row>
    <row r="333" spans="2:2">
      <c r="B333" s="72"/>
    </row>
    <row r="334" spans="2:2">
      <c r="B334" s="72"/>
    </row>
    <row r="335" spans="2:2">
      <c r="B335" s="72"/>
    </row>
    <row r="336" spans="2:2">
      <c r="B336" s="72"/>
    </row>
    <row r="338" spans="1:6">
      <c r="A338" s="40" t="s">
        <v>228</v>
      </c>
      <c r="B338" s="40" t="s">
        <v>59</v>
      </c>
      <c r="C338" s="40" t="s">
        <v>3</v>
      </c>
      <c r="D338" s="40" t="s">
        <v>2</v>
      </c>
      <c r="E338" s="40" t="s">
        <v>229</v>
      </c>
      <c r="F338" s="40" t="s">
        <v>230</v>
      </c>
    </row>
    <row r="339" spans="1:6">
      <c r="A339" s="58"/>
      <c r="B339" s="45" t="s">
        <v>231</v>
      </c>
      <c r="C339" s="58"/>
      <c r="D339" s="58"/>
      <c r="E339" s="58"/>
      <c r="F339" s="58"/>
    </row>
    <row r="340" spans="1:6">
      <c r="A340" s="62"/>
      <c r="B340" s="47" t="s">
        <v>232</v>
      </c>
      <c r="C340" s="62"/>
      <c r="D340" s="62"/>
      <c r="E340" s="62"/>
      <c r="F340" s="62"/>
    </row>
    <row r="341" spans="1:6">
      <c r="A341" s="59"/>
      <c r="B341" s="14"/>
      <c r="C341" s="62"/>
      <c r="D341" s="62"/>
      <c r="E341" s="62"/>
      <c r="F341" s="62"/>
    </row>
    <row r="342" spans="1:6">
      <c r="A342" s="59"/>
      <c r="B342" s="14" t="s">
        <v>310</v>
      </c>
      <c r="C342" s="49" t="s">
        <v>216</v>
      </c>
      <c r="D342" s="60">
        <v>1</v>
      </c>
      <c r="E342" s="60">
        <v>1150</v>
      </c>
      <c r="F342" s="61">
        <f>D342*E342</f>
        <v>1150</v>
      </c>
    </row>
    <row r="343" spans="1:6">
      <c r="A343" s="59"/>
      <c r="B343" s="36" t="s">
        <v>471</v>
      </c>
      <c r="C343" s="49"/>
      <c r="D343" s="60"/>
      <c r="E343" s="60"/>
      <c r="F343" s="61"/>
    </row>
    <row r="344" spans="1:6">
      <c r="A344" s="59">
        <v>998</v>
      </c>
      <c r="B344" s="14" t="s">
        <v>308</v>
      </c>
      <c r="C344" s="49" t="s">
        <v>233</v>
      </c>
      <c r="D344" s="60">
        <v>26.91</v>
      </c>
      <c r="E344" s="60">
        <v>2.27</v>
      </c>
      <c r="F344" s="61">
        <f>D344*E344</f>
        <v>61.085700000000003</v>
      </c>
    </row>
    <row r="345" spans="1:6">
      <c r="A345" s="59"/>
      <c r="B345" s="14" t="s">
        <v>62</v>
      </c>
      <c r="C345" s="49"/>
      <c r="D345" s="60"/>
      <c r="E345" s="60"/>
      <c r="F345" s="71">
        <f>SUM(F342:F344)</f>
        <v>1211.0857000000001</v>
      </c>
    </row>
    <row r="346" spans="1:6">
      <c r="A346" s="62"/>
      <c r="B346" s="47" t="s">
        <v>222</v>
      </c>
      <c r="C346" s="62"/>
      <c r="D346" s="62"/>
      <c r="E346" s="62"/>
      <c r="F346" s="60">
        <f>F345*1%</f>
        <v>12.110857000000001</v>
      </c>
    </row>
    <row r="347" spans="1:6">
      <c r="A347" s="62"/>
      <c r="B347" s="47" t="s">
        <v>223</v>
      </c>
      <c r="C347" s="62"/>
      <c r="D347" s="62"/>
      <c r="E347" s="62"/>
      <c r="F347" s="66">
        <f>SUM(F345:F346)</f>
        <v>1223.196557</v>
      </c>
    </row>
    <row r="348" spans="1:6">
      <c r="A348" s="62"/>
      <c r="B348" s="47" t="s">
        <v>277</v>
      </c>
      <c r="C348" s="62"/>
      <c r="D348" s="62"/>
      <c r="E348" s="62"/>
      <c r="F348" s="60">
        <f>F347*0.2127</f>
        <v>260.17390767389998</v>
      </c>
    </row>
    <row r="349" spans="1:6">
      <c r="A349" s="62"/>
      <c r="B349" s="47" t="s">
        <v>223</v>
      </c>
      <c r="C349" s="62"/>
      <c r="D349" s="62"/>
      <c r="E349" s="62"/>
      <c r="F349" s="66">
        <f>SUM(F347:F348)</f>
        <v>1483.3704646739</v>
      </c>
    </row>
    <row r="350" spans="1:6">
      <c r="A350" s="62"/>
      <c r="B350" s="47" t="s">
        <v>234</v>
      </c>
      <c r="C350" s="62"/>
      <c r="D350" s="62"/>
      <c r="E350" s="62"/>
      <c r="F350" s="60">
        <f>F349*15%</f>
        <v>222.50556970108499</v>
      </c>
    </row>
    <row r="351" spans="1:6">
      <c r="A351" s="62"/>
      <c r="B351" s="47" t="s">
        <v>223</v>
      </c>
      <c r="C351" s="62"/>
      <c r="D351" s="62"/>
      <c r="E351" s="62"/>
      <c r="F351" s="66">
        <f>SUM(F349:F350)</f>
        <v>1705.876034374985</v>
      </c>
    </row>
    <row r="352" spans="1:6">
      <c r="A352" s="62"/>
      <c r="B352" s="47" t="s">
        <v>224</v>
      </c>
      <c r="C352" s="62"/>
      <c r="D352" s="62"/>
      <c r="E352" s="62"/>
      <c r="F352" s="60">
        <f>F351*1%</f>
        <v>17.058760343749849</v>
      </c>
    </row>
    <row r="353" spans="1:6">
      <c r="A353" s="62"/>
      <c r="B353" s="47" t="s">
        <v>269</v>
      </c>
      <c r="C353" s="62"/>
      <c r="D353" s="62"/>
      <c r="E353" s="62"/>
      <c r="F353" s="66">
        <f>SUM(F351:F352)</f>
        <v>1722.9347947187348</v>
      </c>
    </row>
    <row r="354" spans="1:6">
      <c r="A354" s="67"/>
      <c r="B354" s="53" t="s">
        <v>226</v>
      </c>
      <c r="C354" s="67"/>
      <c r="D354" s="67"/>
      <c r="E354" s="67"/>
      <c r="F354" s="68">
        <v>1723</v>
      </c>
    </row>
    <row r="356" spans="1:6">
      <c r="A356" s="2">
        <v>9</v>
      </c>
      <c r="B356" s="72" t="s">
        <v>317</v>
      </c>
    </row>
    <row r="357" spans="1:6">
      <c r="B357" s="72"/>
    </row>
    <row r="358" spans="1:6">
      <c r="B358" s="72"/>
    </row>
    <row r="359" spans="1:6">
      <c r="B359" s="72"/>
    </row>
    <row r="360" spans="1:6">
      <c r="B360" s="72"/>
    </row>
    <row r="361" spans="1:6">
      <c r="B361" s="72"/>
    </row>
    <row r="362" spans="1:6">
      <c r="B362" s="72"/>
    </row>
    <row r="363" spans="1:6">
      <c r="B363" s="72"/>
    </row>
    <row r="364" spans="1:6">
      <c r="B364" s="72"/>
    </row>
    <row r="365" spans="1:6">
      <c r="B365" s="72"/>
    </row>
    <row r="366" spans="1:6">
      <c r="B366" s="72"/>
    </row>
    <row r="367" spans="1:6">
      <c r="B367" s="72"/>
    </row>
    <row r="368" spans="1:6">
      <c r="B368" s="72"/>
    </row>
    <row r="369" spans="1:6">
      <c r="B369" s="72"/>
    </row>
    <row r="370" spans="1:6">
      <c r="B370" s="72"/>
    </row>
    <row r="371" spans="1:6">
      <c r="B371" s="72"/>
    </row>
    <row r="372" spans="1:6">
      <c r="B372" s="72"/>
    </row>
    <row r="373" spans="1:6">
      <c r="B373" s="72"/>
    </row>
    <row r="375" spans="1:6">
      <c r="A375" s="40" t="s">
        <v>228</v>
      </c>
      <c r="B375" s="40" t="s">
        <v>59</v>
      </c>
      <c r="C375" s="40" t="s">
        <v>3</v>
      </c>
      <c r="D375" s="40" t="s">
        <v>2</v>
      </c>
      <c r="E375" s="40" t="s">
        <v>229</v>
      </c>
      <c r="F375" s="40" t="s">
        <v>230</v>
      </c>
    </row>
    <row r="376" spans="1:6">
      <c r="A376" s="58"/>
      <c r="B376" s="45" t="s">
        <v>231</v>
      </c>
      <c r="C376" s="58"/>
      <c r="D376" s="58"/>
      <c r="E376" s="58"/>
      <c r="F376" s="58"/>
    </row>
    <row r="377" spans="1:6">
      <c r="A377" s="62"/>
      <c r="B377" s="47" t="s">
        <v>232</v>
      </c>
      <c r="C377" s="62"/>
      <c r="D377" s="62"/>
      <c r="E377" s="62"/>
      <c r="F377" s="62"/>
    </row>
    <row r="378" spans="1:6">
      <c r="A378" s="59"/>
      <c r="B378" s="14"/>
      <c r="C378" s="62"/>
      <c r="D378" s="62"/>
      <c r="E378" s="62"/>
      <c r="F378" s="62"/>
    </row>
    <row r="379" spans="1:6">
      <c r="A379" s="59"/>
      <c r="B379" s="14" t="s">
        <v>318</v>
      </c>
      <c r="C379" s="49" t="s">
        <v>216</v>
      </c>
      <c r="D379" s="60">
        <v>1</v>
      </c>
      <c r="E379" s="60">
        <v>3350</v>
      </c>
      <c r="F379" s="61">
        <f>D379*E379</f>
        <v>3350</v>
      </c>
    </row>
    <row r="380" spans="1:6">
      <c r="A380" s="59"/>
      <c r="B380" s="36" t="s">
        <v>471</v>
      </c>
      <c r="C380" s="49"/>
      <c r="D380" s="60"/>
      <c r="E380" s="60"/>
      <c r="F380" s="61"/>
    </row>
    <row r="381" spans="1:6">
      <c r="A381" s="59">
        <v>998</v>
      </c>
      <c r="B381" s="14" t="s">
        <v>308</v>
      </c>
      <c r="C381" s="49" t="s">
        <v>233</v>
      </c>
      <c r="D381" s="60">
        <v>26.91</v>
      </c>
      <c r="E381" s="60">
        <v>2.27</v>
      </c>
      <c r="F381" s="61">
        <f>D381*E381</f>
        <v>61.085700000000003</v>
      </c>
    </row>
    <row r="382" spans="1:6">
      <c r="A382" s="59"/>
      <c r="B382" s="14" t="s">
        <v>62</v>
      </c>
      <c r="C382" s="49"/>
      <c r="D382" s="60"/>
      <c r="E382" s="60"/>
      <c r="F382" s="71">
        <f>SUM(F379:F381)</f>
        <v>3411.0857000000001</v>
      </c>
    </row>
    <row r="383" spans="1:6">
      <c r="A383" s="62"/>
      <c r="B383" s="47" t="s">
        <v>222</v>
      </c>
      <c r="C383" s="62"/>
      <c r="D383" s="62"/>
      <c r="E383" s="62"/>
      <c r="F383" s="60">
        <f>F382*1%</f>
        <v>34.110857000000003</v>
      </c>
    </row>
    <row r="384" spans="1:6">
      <c r="A384" s="62"/>
      <c r="B384" s="47" t="s">
        <v>223</v>
      </c>
      <c r="C384" s="62"/>
      <c r="D384" s="62"/>
      <c r="E384" s="62"/>
      <c r="F384" s="66">
        <f>SUM(F382:F383)</f>
        <v>3445.1965570000002</v>
      </c>
    </row>
    <row r="385" spans="1:6">
      <c r="A385" s="62"/>
      <c r="B385" s="47" t="s">
        <v>277</v>
      </c>
      <c r="C385" s="62"/>
      <c r="D385" s="62"/>
      <c r="E385" s="62"/>
      <c r="F385" s="60">
        <f>F384*0.2127</f>
        <v>732.79330767390002</v>
      </c>
    </row>
    <row r="386" spans="1:6">
      <c r="A386" s="62"/>
      <c r="B386" s="47" t="s">
        <v>223</v>
      </c>
      <c r="C386" s="62"/>
      <c r="D386" s="62"/>
      <c r="E386" s="62"/>
      <c r="F386" s="66">
        <f>SUM(F384:F385)</f>
        <v>4177.9898646739002</v>
      </c>
    </row>
    <row r="387" spans="1:6">
      <c r="A387" s="62"/>
      <c r="B387" s="47" t="s">
        <v>234</v>
      </c>
      <c r="C387" s="62"/>
      <c r="D387" s="62"/>
      <c r="E387" s="62"/>
      <c r="F387" s="60">
        <f>F386*15%</f>
        <v>626.69847970108503</v>
      </c>
    </row>
    <row r="388" spans="1:6">
      <c r="A388" s="62"/>
      <c r="B388" s="47" t="s">
        <v>223</v>
      </c>
      <c r="C388" s="62"/>
      <c r="D388" s="62"/>
      <c r="E388" s="62"/>
      <c r="F388" s="66">
        <f>SUM(F386:F387)</f>
        <v>4804.6883443749848</v>
      </c>
    </row>
    <row r="389" spans="1:6">
      <c r="A389" s="62"/>
      <c r="B389" s="47" t="s">
        <v>224</v>
      </c>
      <c r="C389" s="62"/>
      <c r="D389" s="62"/>
      <c r="E389" s="62"/>
      <c r="F389" s="60">
        <f>F388*1%</f>
        <v>48.046883443749849</v>
      </c>
    </row>
    <row r="390" spans="1:6">
      <c r="A390" s="62"/>
      <c r="B390" s="47" t="s">
        <v>269</v>
      </c>
      <c r="C390" s="62"/>
      <c r="D390" s="62"/>
      <c r="E390" s="62"/>
      <c r="F390" s="66">
        <f>SUM(F388:F389)</f>
        <v>4852.7352278187345</v>
      </c>
    </row>
    <row r="391" spans="1:6">
      <c r="A391" s="67"/>
      <c r="B391" s="53" t="s">
        <v>226</v>
      </c>
      <c r="C391" s="67"/>
      <c r="D391" s="67"/>
      <c r="E391" s="67"/>
      <c r="F391" s="68">
        <v>4853</v>
      </c>
    </row>
    <row r="393" spans="1:6">
      <c r="A393" s="2">
        <v>10</v>
      </c>
      <c r="B393" s="72" t="s">
        <v>319</v>
      </c>
    </row>
    <row r="394" spans="1:6">
      <c r="B394" s="72"/>
    </row>
    <row r="395" spans="1:6">
      <c r="B395" s="72"/>
    </row>
    <row r="396" spans="1:6">
      <c r="B396" s="72"/>
    </row>
    <row r="397" spans="1:6">
      <c r="B397" s="72"/>
    </row>
    <row r="398" spans="1:6">
      <c r="B398" s="72"/>
    </row>
    <row r="399" spans="1:6">
      <c r="B399" s="72"/>
    </row>
    <row r="400" spans="1:6">
      <c r="B400" s="72"/>
    </row>
    <row r="401" spans="1:6">
      <c r="B401" s="72"/>
    </row>
    <row r="402" spans="1:6">
      <c r="B402" s="72"/>
    </row>
    <row r="403" spans="1:6">
      <c r="B403" s="72"/>
    </row>
    <row r="404" spans="1:6">
      <c r="B404" s="72"/>
    </row>
    <row r="405" spans="1:6">
      <c r="B405" s="72"/>
    </row>
    <row r="406" spans="1:6">
      <c r="B406" s="72"/>
    </row>
    <row r="407" spans="1:6">
      <c r="B407" s="72"/>
    </row>
    <row r="408" spans="1:6">
      <c r="B408" s="72"/>
    </row>
    <row r="409" spans="1:6">
      <c r="B409" s="72"/>
    </row>
    <row r="410" spans="1:6">
      <c r="B410" s="72"/>
    </row>
    <row r="411" spans="1:6">
      <c r="B411" s="72"/>
    </row>
    <row r="412" spans="1:6">
      <c r="A412" s="40" t="s">
        <v>228</v>
      </c>
      <c r="B412" s="40" t="s">
        <v>59</v>
      </c>
      <c r="C412" s="40" t="s">
        <v>3</v>
      </c>
      <c r="D412" s="40" t="s">
        <v>2</v>
      </c>
      <c r="E412" s="40" t="s">
        <v>229</v>
      </c>
      <c r="F412" s="40" t="s">
        <v>230</v>
      </c>
    </row>
    <row r="413" spans="1:6">
      <c r="A413" s="58"/>
      <c r="B413" s="45" t="s">
        <v>231</v>
      </c>
      <c r="C413" s="58"/>
      <c r="D413" s="58"/>
      <c r="E413" s="58"/>
      <c r="F413" s="58"/>
    </row>
    <row r="414" spans="1:6">
      <c r="A414" s="62"/>
      <c r="B414" s="47" t="s">
        <v>232</v>
      </c>
      <c r="C414" s="62"/>
      <c r="D414" s="62"/>
      <c r="E414" s="62"/>
      <c r="F414" s="62"/>
    </row>
    <row r="415" spans="1:6">
      <c r="A415" s="59"/>
      <c r="B415" s="14"/>
      <c r="C415" s="62"/>
      <c r="D415" s="62"/>
      <c r="E415" s="62"/>
      <c r="F415" s="62"/>
    </row>
    <row r="416" spans="1:6">
      <c r="A416" s="59"/>
      <c r="B416" s="14" t="s">
        <v>320</v>
      </c>
      <c r="C416" s="49" t="s">
        <v>216</v>
      </c>
      <c r="D416" s="60">
        <v>1</v>
      </c>
      <c r="E416" s="60">
        <v>3170</v>
      </c>
      <c r="F416" s="61">
        <f>D416*E416</f>
        <v>3170</v>
      </c>
    </row>
    <row r="417" spans="1:6">
      <c r="A417" s="59"/>
      <c r="B417" s="36" t="s">
        <v>471</v>
      </c>
      <c r="C417" s="49"/>
      <c r="D417" s="60"/>
      <c r="E417" s="60"/>
      <c r="F417" s="61"/>
    </row>
    <row r="418" spans="1:6">
      <c r="A418" s="59">
        <v>998</v>
      </c>
      <c r="B418" s="14" t="s">
        <v>308</v>
      </c>
      <c r="C418" s="49" t="s">
        <v>233</v>
      </c>
      <c r="D418" s="60">
        <v>26.91</v>
      </c>
      <c r="E418" s="60">
        <v>2.27</v>
      </c>
      <c r="F418" s="61">
        <f>D418*E418</f>
        <v>61.085700000000003</v>
      </c>
    </row>
    <row r="419" spans="1:6">
      <c r="A419" s="59"/>
      <c r="B419" s="14" t="s">
        <v>62</v>
      </c>
      <c r="C419" s="49"/>
      <c r="D419" s="60"/>
      <c r="E419" s="60"/>
      <c r="F419" s="71">
        <f>SUM(F416:F418)</f>
        <v>3231.0857000000001</v>
      </c>
    </row>
    <row r="420" spans="1:6">
      <c r="A420" s="62"/>
      <c r="B420" s="47" t="s">
        <v>222</v>
      </c>
      <c r="C420" s="62"/>
      <c r="D420" s="62"/>
      <c r="E420" s="62"/>
      <c r="F420" s="60">
        <f>F419*1%</f>
        <v>32.310856999999999</v>
      </c>
    </row>
    <row r="421" spans="1:6">
      <c r="A421" s="62"/>
      <c r="B421" s="47" t="s">
        <v>223</v>
      </c>
      <c r="C421" s="62"/>
      <c r="D421" s="62"/>
      <c r="E421" s="62"/>
      <c r="F421" s="66">
        <f>SUM(F419:F420)</f>
        <v>3263.396557</v>
      </c>
    </row>
    <row r="422" spans="1:6">
      <c r="A422" s="62"/>
      <c r="B422" s="47" t="s">
        <v>277</v>
      </c>
      <c r="C422" s="62"/>
      <c r="D422" s="62"/>
      <c r="E422" s="62"/>
      <c r="F422" s="60">
        <f>F421*0.2127</f>
        <v>694.12444767390002</v>
      </c>
    </row>
    <row r="423" spans="1:6">
      <c r="A423" s="62"/>
      <c r="B423" s="47" t="s">
        <v>223</v>
      </c>
      <c r="C423" s="62"/>
      <c r="D423" s="62"/>
      <c r="E423" s="62"/>
      <c r="F423" s="66">
        <f>SUM(F421:F422)</f>
        <v>3957.5210046739003</v>
      </c>
    </row>
    <row r="424" spans="1:6">
      <c r="A424" s="62"/>
      <c r="B424" s="47" t="s">
        <v>234</v>
      </c>
      <c r="C424" s="62"/>
      <c r="D424" s="62"/>
      <c r="E424" s="62"/>
      <c r="F424" s="60">
        <f>F423*15%</f>
        <v>593.62815070108502</v>
      </c>
    </row>
    <row r="425" spans="1:6">
      <c r="A425" s="62"/>
      <c r="B425" s="47" t="s">
        <v>223</v>
      </c>
      <c r="C425" s="62"/>
      <c r="D425" s="62"/>
      <c r="E425" s="62"/>
      <c r="F425" s="66">
        <f>SUM(F423:F424)</f>
        <v>4551.1491553749856</v>
      </c>
    </row>
    <row r="426" spans="1:6">
      <c r="A426" s="62"/>
      <c r="B426" s="47" t="s">
        <v>224</v>
      </c>
      <c r="C426" s="62"/>
      <c r="D426" s="62"/>
      <c r="E426" s="62"/>
      <c r="F426" s="60">
        <f>F425*1%</f>
        <v>45.511491553749856</v>
      </c>
    </row>
    <row r="427" spans="1:6">
      <c r="A427" s="62"/>
      <c r="B427" s="47" t="s">
        <v>269</v>
      </c>
      <c r="C427" s="62"/>
      <c r="D427" s="62"/>
      <c r="E427" s="62"/>
      <c r="F427" s="66">
        <f>SUM(F425:F426)</f>
        <v>4596.6606469287353</v>
      </c>
    </row>
    <row r="428" spans="1:6">
      <c r="A428" s="67"/>
      <c r="B428" s="53" t="s">
        <v>226</v>
      </c>
      <c r="C428" s="67"/>
      <c r="D428" s="67"/>
      <c r="E428" s="67"/>
      <c r="F428" s="68">
        <v>4597</v>
      </c>
    </row>
    <row r="430" spans="1:6">
      <c r="A430" s="2">
        <v>11</v>
      </c>
      <c r="B430" s="72" t="s">
        <v>370</v>
      </c>
    </row>
    <row r="432" spans="1:6">
      <c r="A432" s="40" t="s">
        <v>228</v>
      </c>
      <c r="B432" s="40" t="s">
        <v>59</v>
      </c>
      <c r="C432" s="40" t="s">
        <v>3</v>
      </c>
      <c r="D432" s="40" t="s">
        <v>2</v>
      </c>
      <c r="E432" s="40" t="s">
        <v>229</v>
      </c>
      <c r="F432" s="40" t="s">
        <v>230</v>
      </c>
    </row>
    <row r="433" spans="1:8">
      <c r="A433" s="58"/>
      <c r="B433" s="45" t="s">
        <v>231</v>
      </c>
      <c r="C433" s="58"/>
      <c r="D433" s="58"/>
      <c r="E433" s="58"/>
      <c r="F433" s="58"/>
    </row>
    <row r="434" spans="1:8">
      <c r="A434" s="62"/>
      <c r="B434" s="47" t="s">
        <v>232</v>
      </c>
      <c r="C434" s="62"/>
      <c r="D434" s="62"/>
      <c r="E434" s="62"/>
      <c r="F434" s="62"/>
    </row>
    <row r="435" spans="1:8">
      <c r="A435" s="59"/>
      <c r="B435" s="14" t="s">
        <v>371</v>
      </c>
      <c r="C435" s="49" t="s">
        <v>216</v>
      </c>
      <c r="D435" s="60">
        <v>1</v>
      </c>
      <c r="E435" s="60">
        <v>1627.5</v>
      </c>
      <c r="F435" s="61">
        <f>D435*E435</f>
        <v>1627.5</v>
      </c>
    </row>
    <row r="436" spans="1:8" ht="27.6">
      <c r="A436" s="59"/>
      <c r="B436" s="85" t="s">
        <v>449</v>
      </c>
      <c r="C436" s="49"/>
      <c r="D436" s="60"/>
      <c r="E436" s="60"/>
      <c r="F436" s="61"/>
      <c r="H436" s="86" t="s">
        <v>474</v>
      </c>
    </row>
    <row r="437" spans="1:8">
      <c r="A437" s="59">
        <v>998</v>
      </c>
      <c r="B437" s="14" t="s">
        <v>308</v>
      </c>
      <c r="C437" s="49" t="s">
        <v>233</v>
      </c>
      <c r="D437" s="60">
        <v>26.91</v>
      </c>
      <c r="E437" s="60">
        <v>2.27</v>
      </c>
      <c r="F437" s="61">
        <f>D437*E437</f>
        <v>61.085700000000003</v>
      </c>
    </row>
    <row r="438" spans="1:8">
      <c r="A438" s="59"/>
      <c r="B438" s="14" t="s">
        <v>62</v>
      </c>
      <c r="C438" s="49"/>
      <c r="D438" s="60"/>
      <c r="E438" s="60"/>
      <c r="F438" s="71">
        <f>SUM(F435:F437)</f>
        <v>1688.5857000000001</v>
      </c>
    </row>
    <row r="439" spans="1:8">
      <c r="A439" s="62"/>
      <c r="B439" s="47" t="s">
        <v>222</v>
      </c>
      <c r="C439" s="62"/>
      <c r="D439" s="62"/>
      <c r="E439" s="62"/>
      <c r="F439" s="60">
        <f>F438*1%</f>
        <v>16.885857000000001</v>
      </c>
    </row>
    <row r="440" spans="1:8">
      <c r="A440" s="62"/>
      <c r="B440" s="47" t="s">
        <v>223</v>
      </c>
      <c r="C440" s="62"/>
      <c r="D440" s="62"/>
      <c r="E440" s="62"/>
      <c r="F440" s="66">
        <f>SUM(F438:F439)</f>
        <v>1705.4715570000001</v>
      </c>
    </row>
    <row r="441" spans="1:8">
      <c r="A441" s="62"/>
      <c r="B441" s="47" t="s">
        <v>277</v>
      </c>
      <c r="C441" s="62"/>
      <c r="D441" s="62"/>
      <c r="E441" s="62"/>
      <c r="F441" s="60">
        <f>F440*0.2127</f>
        <v>362.7538001739</v>
      </c>
    </row>
    <row r="442" spans="1:8">
      <c r="A442" s="62"/>
      <c r="B442" s="47" t="s">
        <v>223</v>
      </c>
      <c r="C442" s="62"/>
      <c r="D442" s="62"/>
      <c r="E442" s="62"/>
      <c r="F442" s="66">
        <f>SUM(F440:F441)</f>
        <v>2068.2253571739002</v>
      </c>
    </row>
    <row r="443" spans="1:8">
      <c r="A443" s="62"/>
      <c r="B443" s="47" t="s">
        <v>234</v>
      </c>
      <c r="C443" s="62"/>
      <c r="D443" s="62"/>
      <c r="E443" s="62"/>
      <c r="F443" s="60">
        <f>F442*15%</f>
        <v>310.23380357608499</v>
      </c>
    </row>
    <row r="444" spans="1:8">
      <c r="A444" s="62"/>
      <c r="B444" s="47" t="s">
        <v>223</v>
      </c>
      <c r="C444" s="62"/>
      <c r="D444" s="62"/>
      <c r="E444" s="62"/>
      <c r="F444" s="66">
        <f>SUM(F442:F443)</f>
        <v>2378.4591607499851</v>
      </c>
    </row>
    <row r="445" spans="1:8">
      <c r="A445" s="62"/>
      <c r="B445" s="47" t="s">
        <v>224</v>
      </c>
      <c r="C445" s="62"/>
      <c r="D445" s="62"/>
      <c r="E445" s="62"/>
      <c r="F445" s="60">
        <f>F444*1%</f>
        <v>23.784591607499852</v>
      </c>
    </row>
    <row r="446" spans="1:8">
      <c r="A446" s="62"/>
      <c r="B446" s="47" t="s">
        <v>269</v>
      </c>
      <c r="C446" s="62"/>
      <c r="D446" s="62"/>
      <c r="E446" s="62"/>
      <c r="F446" s="66">
        <f>SUM(F444:F445)</f>
        <v>2402.2437523574849</v>
      </c>
    </row>
    <row r="447" spans="1:8">
      <c r="A447" s="67"/>
      <c r="B447" s="53" t="s">
        <v>226</v>
      </c>
      <c r="C447" s="67"/>
      <c r="D447" s="67"/>
      <c r="E447" s="67"/>
      <c r="F447" s="68">
        <v>2402</v>
      </c>
    </row>
    <row r="449" spans="1:8">
      <c r="A449" s="2">
        <v>12</v>
      </c>
      <c r="B449" s="72" t="s">
        <v>372</v>
      </c>
    </row>
    <row r="451" spans="1:8">
      <c r="A451" s="40" t="s">
        <v>228</v>
      </c>
      <c r="B451" s="40" t="s">
        <v>59</v>
      </c>
      <c r="C451" s="40" t="s">
        <v>3</v>
      </c>
      <c r="D451" s="40" t="s">
        <v>2</v>
      </c>
      <c r="E451" s="40" t="s">
        <v>229</v>
      </c>
      <c r="F451" s="40" t="s">
        <v>230</v>
      </c>
    </row>
    <row r="452" spans="1:8">
      <c r="A452" s="58"/>
      <c r="B452" s="45" t="s">
        <v>231</v>
      </c>
      <c r="C452" s="58"/>
      <c r="D452" s="58"/>
      <c r="E452" s="58"/>
      <c r="F452" s="58"/>
    </row>
    <row r="453" spans="1:8">
      <c r="A453" s="62"/>
      <c r="B453" s="47" t="s">
        <v>232</v>
      </c>
      <c r="C453" s="62"/>
      <c r="D453" s="62"/>
      <c r="E453" s="62"/>
      <c r="F453" s="62"/>
    </row>
    <row r="454" spans="1:8">
      <c r="A454" s="59"/>
      <c r="B454" s="14" t="s">
        <v>373</v>
      </c>
      <c r="C454" s="49" t="s">
        <v>216</v>
      </c>
      <c r="D454" s="60">
        <v>1</v>
      </c>
      <c r="E454" s="60">
        <v>2711.9</v>
      </c>
      <c r="F454" s="61">
        <f>D454*E454</f>
        <v>2711.9</v>
      </c>
    </row>
    <row r="455" spans="1:8" ht="27.6">
      <c r="A455" s="59"/>
      <c r="B455" s="14" t="s">
        <v>450</v>
      </c>
      <c r="C455" s="49"/>
      <c r="D455" s="60"/>
      <c r="E455" s="60"/>
      <c r="F455" s="61"/>
      <c r="H455" s="86" t="s">
        <v>474</v>
      </c>
    </row>
    <row r="456" spans="1:8">
      <c r="A456" s="59">
        <v>998</v>
      </c>
      <c r="B456" s="14" t="s">
        <v>308</v>
      </c>
      <c r="C456" s="49" t="s">
        <v>233</v>
      </c>
      <c r="D456" s="60">
        <v>26.91</v>
      </c>
      <c r="E456" s="60">
        <v>2.27</v>
      </c>
      <c r="F456" s="61">
        <f>D456*E456</f>
        <v>61.085700000000003</v>
      </c>
    </row>
    <row r="457" spans="1:8">
      <c r="A457" s="59"/>
      <c r="B457" s="14" t="s">
        <v>62</v>
      </c>
      <c r="C457" s="49"/>
      <c r="D457" s="60"/>
      <c r="E457" s="60"/>
      <c r="F457" s="71">
        <f>SUM(F454:F456)</f>
        <v>2772.9857000000002</v>
      </c>
    </row>
    <row r="458" spans="1:8">
      <c r="A458" s="62"/>
      <c r="B458" s="47" t="s">
        <v>222</v>
      </c>
      <c r="C458" s="62"/>
      <c r="D458" s="62"/>
      <c r="E458" s="62"/>
      <c r="F458" s="60">
        <f>F457*1%</f>
        <v>27.729857000000003</v>
      </c>
    </row>
    <row r="459" spans="1:8">
      <c r="A459" s="62"/>
      <c r="B459" s="47" t="s">
        <v>223</v>
      </c>
      <c r="C459" s="62"/>
      <c r="D459" s="62"/>
      <c r="E459" s="62"/>
      <c r="F459" s="66">
        <f>SUM(F457:F458)</f>
        <v>2800.715557</v>
      </c>
    </row>
    <row r="460" spans="1:8">
      <c r="A460" s="62"/>
      <c r="B460" s="47" t="s">
        <v>277</v>
      </c>
      <c r="C460" s="62"/>
      <c r="D460" s="62"/>
      <c r="E460" s="62"/>
      <c r="F460" s="60">
        <f>F459*0.2127</f>
        <v>595.71219897389994</v>
      </c>
    </row>
    <row r="461" spans="1:8">
      <c r="A461" s="62"/>
      <c r="B461" s="47" t="s">
        <v>223</v>
      </c>
      <c r="C461" s="62"/>
      <c r="D461" s="62"/>
      <c r="E461" s="62"/>
      <c r="F461" s="66">
        <f>SUM(F459:F460)</f>
        <v>3396.4277559738998</v>
      </c>
    </row>
    <row r="462" spans="1:8">
      <c r="A462" s="62"/>
      <c r="B462" s="47" t="s">
        <v>234</v>
      </c>
      <c r="C462" s="62"/>
      <c r="D462" s="62"/>
      <c r="E462" s="62"/>
      <c r="F462" s="60">
        <f>F461*15%</f>
        <v>509.46416339608493</v>
      </c>
    </row>
    <row r="463" spans="1:8">
      <c r="A463" s="62"/>
      <c r="B463" s="47" t="s">
        <v>223</v>
      </c>
      <c r="C463" s="62"/>
      <c r="D463" s="62"/>
      <c r="E463" s="62"/>
      <c r="F463" s="66">
        <f>SUM(F461:F462)</f>
        <v>3905.8919193699849</v>
      </c>
    </row>
    <row r="464" spans="1:8">
      <c r="A464" s="62"/>
      <c r="B464" s="47" t="s">
        <v>224</v>
      </c>
      <c r="C464" s="62"/>
      <c r="D464" s="62"/>
      <c r="E464" s="62"/>
      <c r="F464" s="60">
        <f>F463*1%</f>
        <v>39.05891919369985</v>
      </c>
    </row>
    <row r="465" spans="1:8">
      <c r="A465" s="62"/>
      <c r="B465" s="47" t="s">
        <v>269</v>
      </c>
      <c r="C465" s="62"/>
      <c r="D465" s="62"/>
      <c r="E465" s="62"/>
      <c r="F465" s="66">
        <f>SUM(F463:F464)</f>
        <v>3944.9508385636846</v>
      </c>
    </row>
    <row r="466" spans="1:8">
      <c r="A466" s="67"/>
      <c r="B466" s="53" t="s">
        <v>226</v>
      </c>
      <c r="C466" s="67"/>
      <c r="D466" s="67"/>
      <c r="E466" s="67"/>
      <c r="F466" s="68">
        <v>3945</v>
      </c>
    </row>
    <row r="468" spans="1:8">
      <c r="A468" s="2">
        <v>13</v>
      </c>
      <c r="B468" s="72" t="s">
        <v>374</v>
      </c>
    </row>
    <row r="470" spans="1:8">
      <c r="A470" s="40" t="s">
        <v>228</v>
      </c>
      <c r="B470" s="40" t="s">
        <v>59</v>
      </c>
      <c r="C470" s="40" t="s">
        <v>3</v>
      </c>
      <c r="D470" s="40" t="s">
        <v>2</v>
      </c>
      <c r="E470" s="40" t="s">
        <v>229</v>
      </c>
      <c r="F470" s="40" t="s">
        <v>230</v>
      </c>
    </row>
    <row r="471" spans="1:8">
      <c r="A471" s="58"/>
      <c r="B471" s="45" t="s">
        <v>231</v>
      </c>
      <c r="C471" s="58"/>
      <c r="D471" s="58"/>
      <c r="E471" s="58"/>
      <c r="F471" s="58"/>
    </row>
    <row r="472" spans="1:8">
      <c r="A472" s="62"/>
      <c r="B472" s="47" t="s">
        <v>232</v>
      </c>
      <c r="C472" s="62"/>
      <c r="D472" s="62"/>
      <c r="E472" s="62"/>
      <c r="F472" s="62"/>
    </row>
    <row r="473" spans="1:8">
      <c r="A473" s="59"/>
      <c r="B473" s="14" t="s">
        <v>375</v>
      </c>
      <c r="C473" s="49" t="s">
        <v>216</v>
      </c>
      <c r="D473" s="60">
        <v>1</v>
      </c>
      <c r="E473" s="60">
        <v>4205.7</v>
      </c>
      <c r="F473" s="61">
        <f>D473*E473</f>
        <v>4205.7</v>
      </c>
    </row>
    <row r="474" spans="1:8" ht="27.6">
      <c r="A474" s="59"/>
      <c r="B474" s="14" t="s">
        <v>451</v>
      </c>
      <c r="C474" s="49"/>
      <c r="D474" s="60"/>
      <c r="E474" s="60"/>
      <c r="F474" s="61"/>
      <c r="H474" s="86" t="s">
        <v>475</v>
      </c>
    </row>
    <row r="475" spans="1:8">
      <c r="A475" s="59">
        <v>998</v>
      </c>
      <c r="B475" s="14" t="s">
        <v>308</v>
      </c>
      <c r="C475" s="49" t="s">
        <v>233</v>
      </c>
      <c r="D475" s="60">
        <v>26.91</v>
      </c>
      <c r="E475" s="60">
        <v>2.27</v>
      </c>
      <c r="F475" s="61">
        <f>D475*E475</f>
        <v>61.085700000000003</v>
      </c>
    </row>
    <row r="476" spans="1:8">
      <c r="A476" s="59"/>
      <c r="B476" s="14" t="s">
        <v>62</v>
      </c>
      <c r="C476" s="49"/>
      <c r="D476" s="60"/>
      <c r="E476" s="60"/>
      <c r="F476" s="71">
        <f>SUM(F473:F475)</f>
        <v>4266.7856999999995</v>
      </c>
    </row>
    <row r="477" spans="1:8">
      <c r="A477" s="62"/>
      <c r="B477" s="47" t="s">
        <v>222</v>
      </c>
      <c r="C477" s="62"/>
      <c r="D477" s="62"/>
      <c r="E477" s="62"/>
      <c r="F477" s="60">
        <f>F476*1%</f>
        <v>42.667856999999998</v>
      </c>
    </row>
    <row r="478" spans="1:8">
      <c r="A478" s="62"/>
      <c r="B478" s="47" t="s">
        <v>223</v>
      </c>
      <c r="C478" s="62"/>
      <c r="D478" s="62"/>
      <c r="E478" s="62"/>
      <c r="F478" s="66">
        <f>SUM(F476:F477)</f>
        <v>4309.4535569999998</v>
      </c>
    </row>
    <row r="479" spans="1:8">
      <c r="A479" s="62"/>
      <c r="B479" s="47" t="s">
        <v>277</v>
      </c>
      <c r="C479" s="62"/>
      <c r="D479" s="62"/>
      <c r="E479" s="62"/>
      <c r="F479" s="60">
        <f>F478*0.2127</f>
        <v>916.62077157390002</v>
      </c>
    </row>
    <row r="480" spans="1:8">
      <c r="A480" s="62"/>
      <c r="B480" s="47" t="s">
        <v>223</v>
      </c>
      <c r="C480" s="62"/>
      <c r="D480" s="62"/>
      <c r="E480" s="62"/>
      <c r="F480" s="66">
        <f>SUM(F478:F479)</f>
        <v>5226.0743285738999</v>
      </c>
    </row>
    <row r="481" spans="1:8">
      <c r="A481" s="62"/>
      <c r="B481" s="47" t="s">
        <v>234</v>
      </c>
      <c r="C481" s="62"/>
      <c r="D481" s="62"/>
      <c r="E481" s="62"/>
      <c r="F481" s="60">
        <f>F480*15%</f>
        <v>783.91114928608499</v>
      </c>
    </row>
    <row r="482" spans="1:8">
      <c r="A482" s="62"/>
      <c r="B482" s="47" t="s">
        <v>223</v>
      </c>
      <c r="C482" s="62"/>
      <c r="D482" s="62"/>
      <c r="E482" s="62"/>
      <c r="F482" s="66">
        <f>SUM(F480:F481)</f>
        <v>6009.9854778599847</v>
      </c>
    </row>
    <row r="483" spans="1:8">
      <c r="A483" s="62"/>
      <c r="B483" s="47" t="s">
        <v>224</v>
      </c>
      <c r="C483" s="62"/>
      <c r="D483" s="62"/>
      <c r="E483" s="62"/>
      <c r="F483" s="60">
        <f>F482*1%</f>
        <v>60.099854778599848</v>
      </c>
    </row>
    <row r="484" spans="1:8">
      <c r="A484" s="62"/>
      <c r="B484" s="47" t="s">
        <v>269</v>
      </c>
      <c r="C484" s="62"/>
      <c r="D484" s="62"/>
      <c r="E484" s="62"/>
      <c r="F484" s="66">
        <f>SUM(F482:F483)</f>
        <v>6070.085332638585</v>
      </c>
    </row>
    <row r="485" spans="1:8">
      <c r="A485" s="67"/>
      <c r="B485" s="53" t="s">
        <v>226</v>
      </c>
      <c r="C485" s="67"/>
      <c r="D485" s="67"/>
      <c r="E485" s="67"/>
      <c r="F485" s="68">
        <v>6070</v>
      </c>
    </row>
    <row r="487" spans="1:8">
      <c r="A487" s="2">
        <v>14</v>
      </c>
      <c r="B487" s="69" t="s">
        <v>284</v>
      </c>
    </row>
    <row r="488" spans="1:8">
      <c r="B488" s="69"/>
    </row>
    <row r="489" spans="1:8" s="5" customFormat="1">
      <c r="A489" s="40" t="s">
        <v>228</v>
      </c>
      <c r="B489" s="40" t="s">
        <v>59</v>
      </c>
      <c r="C489" s="40" t="s">
        <v>3</v>
      </c>
      <c r="D489" s="40" t="s">
        <v>2</v>
      </c>
      <c r="E489" s="40" t="s">
        <v>229</v>
      </c>
      <c r="F489" s="40" t="s">
        <v>230</v>
      </c>
      <c r="H489" s="87"/>
    </row>
    <row r="490" spans="1:8">
      <c r="A490" s="58"/>
      <c r="B490" s="45" t="s">
        <v>264</v>
      </c>
      <c r="C490" s="58"/>
      <c r="D490" s="58"/>
      <c r="E490" s="58"/>
      <c r="F490" s="58"/>
    </row>
    <row r="491" spans="1:8">
      <c r="A491" s="62"/>
      <c r="B491" s="47" t="s">
        <v>232</v>
      </c>
      <c r="C491" s="62"/>
      <c r="D491" s="62"/>
      <c r="E491" s="62"/>
      <c r="F491" s="62"/>
    </row>
    <row r="492" spans="1:8">
      <c r="A492" s="59"/>
      <c r="B492" s="14" t="s">
        <v>271</v>
      </c>
      <c r="C492" s="62"/>
      <c r="D492" s="62"/>
      <c r="E492" s="62"/>
      <c r="F492" s="62"/>
    </row>
    <row r="493" spans="1:8">
      <c r="A493" s="62"/>
      <c r="B493" s="62" t="s">
        <v>272</v>
      </c>
      <c r="C493" s="49" t="s">
        <v>265</v>
      </c>
      <c r="D493" s="60">
        <v>10</v>
      </c>
      <c r="E493" s="60">
        <f>1042/3</f>
        <v>347.33333333333331</v>
      </c>
      <c r="F493" s="61">
        <f>D493*E493</f>
        <v>3473.333333333333</v>
      </c>
    </row>
    <row r="494" spans="1:8" ht="27.6">
      <c r="A494" s="62"/>
      <c r="B494" s="14" t="s">
        <v>453</v>
      </c>
      <c r="C494" s="49"/>
      <c r="D494" s="60"/>
      <c r="E494" s="60"/>
      <c r="F494" s="8"/>
      <c r="H494" s="86" t="s">
        <v>476</v>
      </c>
    </row>
    <row r="495" spans="1:8">
      <c r="A495" s="62"/>
      <c r="B495" s="47" t="s">
        <v>266</v>
      </c>
      <c r="C495" s="62"/>
      <c r="D495" s="62"/>
      <c r="E495" s="62"/>
      <c r="F495" s="60">
        <f>F493*30%</f>
        <v>1041.9999999999998</v>
      </c>
    </row>
    <row r="496" spans="1:8">
      <c r="A496" s="62"/>
      <c r="B496" s="47" t="s">
        <v>267</v>
      </c>
      <c r="C496" s="62"/>
      <c r="D496" s="62"/>
      <c r="E496" s="62"/>
      <c r="F496" s="62"/>
    </row>
    <row r="497" spans="1:6">
      <c r="A497" s="59">
        <v>9999</v>
      </c>
      <c r="B497" s="47" t="s">
        <v>217</v>
      </c>
      <c r="C497" s="49" t="s">
        <v>233</v>
      </c>
      <c r="D497" s="60">
        <v>2.73</v>
      </c>
      <c r="E497" s="60">
        <v>2.27</v>
      </c>
      <c r="F497" s="61">
        <f>D497*E497</f>
        <v>6.1970999999999998</v>
      </c>
    </row>
    <row r="498" spans="1:6">
      <c r="A498" s="62"/>
      <c r="B498" s="47" t="s">
        <v>219</v>
      </c>
      <c r="C498" s="62"/>
      <c r="D498" s="62"/>
      <c r="E498" s="62"/>
      <c r="F498" s="62"/>
    </row>
    <row r="499" spans="1:6">
      <c r="A499" s="70">
        <v>116</v>
      </c>
      <c r="B499" s="47" t="s">
        <v>220</v>
      </c>
      <c r="C499" s="49" t="s">
        <v>227</v>
      </c>
      <c r="D499" s="60">
        <v>0.33</v>
      </c>
      <c r="E499" s="60">
        <v>897</v>
      </c>
      <c r="F499" s="61">
        <f>D499*E499</f>
        <v>296.01</v>
      </c>
    </row>
    <row r="500" spans="1:6">
      <c r="A500" s="70">
        <v>117</v>
      </c>
      <c r="B500" s="47" t="s">
        <v>268</v>
      </c>
      <c r="C500" s="49" t="s">
        <v>227</v>
      </c>
      <c r="D500" s="60">
        <v>0.66</v>
      </c>
      <c r="E500" s="60">
        <v>816</v>
      </c>
      <c r="F500" s="61">
        <f>D500*E500</f>
        <v>538.56000000000006</v>
      </c>
    </row>
    <row r="501" spans="1:6">
      <c r="A501" s="70">
        <v>114</v>
      </c>
      <c r="B501" s="47" t="s">
        <v>221</v>
      </c>
      <c r="C501" s="49" t="s">
        <v>227</v>
      </c>
      <c r="D501" s="60">
        <v>0.66</v>
      </c>
      <c r="E501" s="60">
        <v>736</v>
      </c>
      <c r="F501" s="61">
        <f>D501*E501</f>
        <v>485.76000000000005</v>
      </c>
    </row>
    <row r="502" spans="1:6">
      <c r="A502" s="62"/>
      <c r="B502" s="47" t="s">
        <v>223</v>
      </c>
      <c r="C502" s="62"/>
      <c r="D502" s="62"/>
      <c r="E502" s="62"/>
      <c r="F502" s="66">
        <f>SUM(F493:F501)</f>
        <v>5841.8604333333342</v>
      </c>
    </row>
    <row r="503" spans="1:6">
      <c r="A503" s="62"/>
      <c r="B503" s="47" t="s">
        <v>222</v>
      </c>
      <c r="C503" s="62"/>
      <c r="D503" s="62"/>
      <c r="E503" s="62"/>
      <c r="F503" s="60">
        <f>F502*1%</f>
        <v>58.418604333333342</v>
      </c>
    </row>
    <row r="504" spans="1:6">
      <c r="A504" s="62"/>
      <c r="B504" s="47" t="s">
        <v>223</v>
      </c>
      <c r="C504" s="62"/>
      <c r="D504" s="62"/>
      <c r="E504" s="62"/>
      <c r="F504" s="66">
        <f>SUM(F502:F503)</f>
        <v>5900.2790376666671</v>
      </c>
    </row>
    <row r="505" spans="1:6">
      <c r="A505" s="62"/>
      <c r="B505" s="47" t="s">
        <v>277</v>
      </c>
      <c r="C505" s="62"/>
      <c r="D505" s="62"/>
      <c r="E505" s="62"/>
      <c r="F505" s="60">
        <f>F504*0.2127</f>
        <v>1254.9893513117001</v>
      </c>
    </row>
    <row r="506" spans="1:6">
      <c r="A506" s="62"/>
      <c r="B506" s="47" t="s">
        <v>223</v>
      </c>
      <c r="C506" s="62"/>
      <c r="D506" s="62"/>
      <c r="E506" s="62"/>
      <c r="F506" s="66">
        <f>SUM(F504:F505)</f>
        <v>7155.2683889783675</v>
      </c>
    </row>
    <row r="507" spans="1:6">
      <c r="A507" s="62"/>
      <c r="B507" s="47" t="s">
        <v>234</v>
      </c>
      <c r="C507" s="62"/>
      <c r="D507" s="62"/>
      <c r="E507" s="62"/>
      <c r="F507" s="60">
        <f>F506*15%</f>
        <v>1073.2902583467551</v>
      </c>
    </row>
    <row r="508" spans="1:6">
      <c r="A508" s="62"/>
      <c r="B508" s="47" t="s">
        <v>223</v>
      </c>
      <c r="C508" s="62"/>
      <c r="D508" s="62"/>
      <c r="E508" s="62"/>
      <c r="F508" s="66">
        <f>SUM(F506:F507)</f>
        <v>8228.5586473251224</v>
      </c>
    </row>
    <row r="509" spans="1:6">
      <c r="A509" s="62"/>
      <c r="B509" s="47" t="s">
        <v>224</v>
      </c>
      <c r="C509" s="62"/>
      <c r="D509" s="62"/>
      <c r="E509" s="62"/>
      <c r="F509" s="60">
        <f>F508*1%</f>
        <v>82.285586473251229</v>
      </c>
    </row>
    <row r="510" spans="1:6">
      <c r="A510" s="62"/>
      <c r="B510" s="47" t="s">
        <v>269</v>
      </c>
      <c r="C510" s="62"/>
      <c r="D510" s="62"/>
      <c r="E510" s="62"/>
      <c r="F510" s="66">
        <f>SUM(F508:F509)</f>
        <v>8310.8442337983743</v>
      </c>
    </row>
    <row r="511" spans="1:6">
      <c r="A511" s="62"/>
      <c r="B511" s="47" t="s">
        <v>270</v>
      </c>
      <c r="C511" s="62"/>
      <c r="D511" s="62"/>
      <c r="E511" s="62"/>
      <c r="F511" s="60">
        <f>F510/10</f>
        <v>831.0844233798374</v>
      </c>
    </row>
    <row r="512" spans="1:6">
      <c r="A512" s="67"/>
      <c r="B512" s="53" t="s">
        <v>226</v>
      </c>
      <c r="C512" s="67"/>
      <c r="D512" s="67"/>
      <c r="E512" s="67"/>
      <c r="F512" s="68">
        <v>831</v>
      </c>
    </row>
    <row r="515" spans="1:8">
      <c r="A515" s="2">
        <v>15</v>
      </c>
      <c r="B515" s="69" t="s">
        <v>283</v>
      </c>
    </row>
    <row r="516" spans="1:8">
      <c r="B516" s="69"/>
    </row>
    <row r="517" spans="1:8" s="5" customFormat="1">
      <c r="A517" s="40" t="s">
        <v>228</v>
      </c>
      <c r="B517" s="40" t="s">
        <v>59</v>
      </c>
      <c r="C517" s="40" t="s">
        <v>3</v>
      </c>
      <c r="D517" s="40" t="s">
        <v>2</v>
      </c>
      <c r="E517" s="40" t="s">
        <v>229</v>
      </c>
      <c r="F517" s="40" t="s">
        <v>230</v>
      </c>
      <c r="H517" s="87"/>
    </row>
    <row r="518" spans="1:8">
      <c r="A518" s="58"/>
      <c r="B518" s="45" t="s">
        <v>264</v>
      </c>
      <c r="C518" s="58"/>
      <c r="D518" s="58"/>
      <c r="E518" s="58"/>
      <c r="F518" s="58"/>
    </row>
    <row r="519" spans="1:8">
      <c r="A519" s="62"/>
      <c r="B519" s="47" t="s">
        <v>232</v>
      </c>
      <c r="C519" s="62"/>
      <c r="D519" s="62"/>
      <c r="E519" s="62"/>
      <c r="F519" s="62"/>
    </row>
    <row r="520" spans="1:8">
      <c r="A520" s="59"/>
      <c r="B520" s="14" t="s">
        <v>271</v>
      </c>
      <c r="C520" s="62"/>
      <c r="D520" s="62"/>
      <c r="E520" s="62"/>
      <c r="F520" s="62"/>
    </row>
    <row r="521" spans="1:8">
      <c r="A521" s="62"/>
      <c r="B521" s="62" t="s">
        <v>273</v>
      </c>
      <c r="C521" s="49" t="s">
        <v>265</v>
      </c>
      <c r="D521" s="60">
        <v>10</v>
      </c>
      <c r="E521" s="60">
        <f>778/3</f>
        <v>259.33333333333331</v>
      </c>
      <c r="F521" s="61">
        <f>D521*E521</f>
        <v>2593.333333333333</v>
      </c>
    </row>
    <row r="522" spans="1:8" ht="27.6">
      <c r="A522" s="62"/>
      <c r="B522" s="14" t="s">
        <v>454</v>
      </c>
      <c r="C522" s="49"/>
      <c r="D522" s="60"/>
      <c r="E522" s="60"/>
      <c r="F522" s="8"/>
      <c r="H522" s="86" t="s">
        <v>476</v>
      </c>
    </row>
    <row r="523" spans="1:8">
      <c r="A523" s="62"/>
      <c r="B523" s="47" t="s">
        <v>266</v>
      </c>
      <c r="C523" s="62"/>
      <c r="D523" s="62"/>
      <c r="E523" s="62"/>
      <c r="F523" s="60">
        <f>F521*30%</f>
        <v>777.99999999999989</v>
      </c>
    </row>
    <row r="524" spans="1:8">
      <c r="A524" s="62"/>
      <c r="B524" s="47" t="s">
        <v>267</v>
      </c>
      <c r="C524" s="62"/>
      <c r="D524" s="62"/>
      <c r="E524" s="62"/>
      <c r="F524" s="62"/>
    </row>
    <row r="525" spans="1:8">
      <c r="A525" s="59">
        <v>9999</v>
      </c>
      <c r="B525" s="47" t="s">
        <v>217</v>
      </c>
      <c r="C525" s="49" t="s">
        <v>233</v>
      </c>
      <c r="D525" s="60">
        <v>2.73</v>
      </c>
      <c r="E525" s="60">
        <v>2.27</v>
      </c>
      <c r="F525" s="61">
        <f>D525*E525</f>
        <v>6.1970999999999998</v>
      </c>
    </row>
    <row r="526" spans="1:8">
      <c r="A526" s="62"/>
      <c r="B526" s="47" t="s">
        <v>219</v>
      </c>
      <c r="C526" s="62"/>
      <c r="D526" s="62"/>
      <c r="E526" s="62"/>
      <c r="F526" s="62"/>
    </row>
    <row r="527" spans="1:8">
      <c r="A527" s="70">
        <v>116</v>
      </c>
      <c r="B527" s="47" t="s">
        <v>220</v>
      </c>
      <c r="C527" s="49" t="s">
        <v>227</v>
      </c>
      <c r="D527" s="60">
        <v>0.33</v>
      </c>
      <c r="E527" s="60">
        <v>897</v>
      </c>
      <c r="F527" s="61">
        <f>D527*E527</f>
        <v>296.01</v>
      </c>
    </row>
    <row r="528" spans="1:8">
      <c r="A528" s="70">
        <v>117</v>
      </c>
      <c r="B528" s="47" t="s">
        <v>268</v>
      </c>
      <c r="C528" s="49" t="s">
        <v>227</v>
      </c>
      <c r="D528" s="60">
        <v>0.66</v>
      </c>
      <c r="E528" s="60">
        <v>816</v>
      </c>
      <c r="F528" s="61">
        <f>D528*E528</f>
        <v>538.56000000000006</v>
      </c>
    </row>
    <row r="529" spans="1:6">
      <c r="A529" s="70">
        <v>114</v>
      </c>
      <c r="B529" s="47" t="s">
        <v>221</v>
      </c>
      <c r="C529" s="49" t="s">
        <v>227</v>
      </c>
      <c r="D529" s="60">
        <v>0.66</v>
      </c>
      <c r="E529" s="60">
        <v>736</v>
      </c>
      <c r="F529" s="61">
        <f>D529*E529</f>
        <v>485.76000000000005</v>
      </c>
    </row>
    <row r="530" spans="1:6">
      <c r="A530" s="62"/>
      <c r="B530" s="47" t="s">
        <v>223</v>
      </c>
      <c r="C530" s="62"/>
      <c r="D530" s="62"/>
      <c r="E530" s="62"/>
      <c r="F530" s="66">
        <f>SUM(F521:F529)</f>
        <v>4697.8604333333333</v>
      </c>
    </row>
    <row r="531" spans="1:6">
      <c r="A531" s="62"/>
      <c r="B531" s="47" t="s">
        <v>222</v>
      </c>
      <c r="C531" s="62"/>
      <c r="D531" s="62"/>
      <c r="E531" s="62"/>
      <c r="F531" s="60">
        <f>F530*1%</f>
        <v>46.978604333333337</v>
      </c>
    </row>
    <row r="532" spans="1:6">
      <c r="A532" s="62"/>
      <c r="B532" s="47" t="s">
        <v>223</v>
      </c>
      <c r="C532" s="62"/>
      <c r="D532" s="62"/>
      <c r="E532" s="62"/>
      <c r="F532" s="66">
        <f>SUM(F530:F531)</f>
        <v>4744.8390376666666</v>
      </c>
    </row>
    <row r="533" spans="1:6">
      <c r="A533" s="62"/>
      <c r="B533" s="47" t="s">
        <v>277</v>
      </c>
      <c r="C533" s="62"/>
      <c r="D533" s="62"/>
      <c r="E533" s="62"/>
      <c r="F533" s="60">
        <f>F532*0.2127</f>
        <v>1009.2272633117</v>
      </c>
    </row>
    <row r="534" spans="1:6">
      <c r="A534" s="62"/>
      <c r="B534" s="47" t="s">
        <v>223</v>
      </c>
      <c r="C534" s="62"/>
      <c r="D534" s="62"/>
      <c r="E534" s="62"/>
      <c r="F534" s="66">
        <f>SUM(F532:F533)</f>
        <v>5754.0663009783666</v>
      </c>
    </row>
    <row r="535" spans="1:6">
      <c r="A535" s="62"/>
      <c r="B535" s="47" t="s">
        <v>234</v>
      </c>
      <c r="C535" s="62"/>
      <c r="D535" s="62"/>
      <c r="E535" s="62"/>
      <c r="F535" s="60">
        <f>F534*15%</f>
        <v>863.10994514675497</v>
      </c>
    </row>
    <row r="536" spans="1:6">
      <c r="A536" s="62"/>
      <c r="B536" s="47" t="s">
        <v>223</v>
      </c>
      <c r="C536" s="62"/>
      <c r="D536" s="62"/>
      <c r="E536" s="62"/>
      <c r="F536" s="66">
        <f>SUM(F534:F535)</f>
        <v>6617.1762461251219</v>
      </c>
    </row>
    <row r="537" spans="1:6">
      <c r="A537" s="62"/>
      <c r="B537" s="47" t="s">
        <v>224</v>
      </c>
      <c r="C537" s="62"/>
      <c r="D537" s="62"/>
      <c r="E537" s="62"/>
      <c r="F537" s="60">
        <f>F536*1%</f>
        <v>66.17176246125122</v>
      </c>
    </row>
    <row r="538" spans="1:6">
      <c r="A538" s="62"/>
      <c r="B538" s="47" t="s">
        <v>269</v>
      </c>
      <c r="C538" s="62"/>
      <c r="D538" s="62"/>
      <c r="E538" s="62"/>
      <c r="F538" s="66">
        <f>SUM(F536:F537)</f>
        <v>6683.348008586373</v>
      </c>
    </row>
    <row r="539" spans="1:6">
      <c r="A539" s="62"/>
      <c r="B539" s="47" t="s">
        <v>270</v>
      </c>
      <c r="C539" s="62"/>
      <c r="D539" s="62"/>
      <c r="E539" s="62"/>
      <c r="F539" s="60">
        <f>F538/10</f>
        <v>668.33480085863732</v>
      </c>
    </row>
    <row r="540" spans="1:6">
      <c r="A540" s="67"/>
      <c r="B540" s="53" t="s">
        <v>226</v>
      </c>
      <c r="C540" s="67"/>
      <c r="D540" s="67"/>
      <c r="E540" s="67"/>
      <c r="F540" s="68">
        <v>668</v>
      </c>
    </row>
    <row r="543" spans="1:6">
      <c r="A543" s="2">
        <v>16</v>
      </c>
      <c r="B543" s="69" t="s">
        <v>282</v>
      </c>
    </row>
    <row r="544" spans="1:6">
      <c r="B544" s="69"/>
    </row>
    <row r="545" spans="1:8" s="5" customFormat="1">
      <c r="A545" s="40" t="s">
        <v>228</v>
      </c>
      <c r="B545" s="40" t="s">
        <v>59</v>
      </c>
      <c r="C545" s="40" t="s">
        <v>3</v>
      </c>
      <c r="D545" s="40" t="s">
        <v>2</v>
      </c>
      <c r="E545" s="40" t="s">
        <v>229</v>
      </c>
      <c r="F545" s="40" t="s">
        <v>230</v>
      </c>
      <c r="H545" s="87"/>
    </row>
    <row r="546" spans="1:8">
      <c r="A546" s="58"/>
      <c r="B546" s="45" t="s">
        <v>264</v>
      </c>
      <c r="C546" s="58"/>
      <c r="D546" s="58"/>
      <c r="E546" s="58"/>
      <c r="F546" s="58"/>
    </row>
    <row r="547" spans="1:8">
      <c r="A547" s="62"/>
      <c r="B547" s="47" t="s">
        <v>232</v>
      </c>
      <c r="C547" s="62"/>
      <c r="D547" s="62"/>
      <c r="E547" s="62"/>
      <c r="F547" s="62"/>
    </row>
    <row r="548" spans="1:8">
      <c r="A548" s="59"/>
      <c r="B548" s="14" t="s">
        <v>271</v>
      </c>
      <c r="C548" s="62"/>
      <c r="D548" s="62"/>
      <c r="E548" s="62"/>
      <c r="F548" s="62"/>
    </row>
    <row r="549" spans="1:8">
      <c r="A549" s="62"/>
      <c r="B549" s="62" t="s">
        <v>278</v>
      </c>
      <c r="C549" s="49" t="s">
        <v>265</v>
      </c>
      <c r="D549" s="60">
        <v>10</v>
      </c>
      <c r="E549" s="60">
        <f>650/3</f>
        <v>216.66666666666666</v>
      </c>
      <c r="F549" s="61">
        <f>D549*E549</f>
        <v>2166.6666666666665</v>
      </c>
    </row>
    <row r="550" spans="1:8" ht="27.6">
      <c r="A550" s="62"/>
      <c r="B550" s="14" t="s">
        <v>455</v>
      </c>
      <c r="C550" s="49"/>
      <c r="D550" s="60"/>
      <c r="E550" s="60"/>
      <c r="F550" s="8"/>
      <c r="H550" s="86" t="s">
        <v>476</v>
      </c>
    </row>
    <row r="551" spans="1:8">
      <c r="A551" s="62"/>
      <c r="B551" s="47" t="s">
        <v>266</v>
      </c>
      <c r="C551" s="62"/>
      <c r="D551" s="62"/>
      <c r="E551" s="62"/>
      <c r="F551" s="60">
        <f>F549*30%</f>
        <v>649.99999999999989</v>
      </c>
    </row>
    <row r="552" spans="1:8">
      <c r="A552" s="62"/>
      <c r="B552" s="47" t="s">
        <v>267</v>
      </c>
      <c r="C552" s="62"/>
      <c r="D552" s="62"/>
      <c r="E552" s="62"/>
      <c r="F552" s="62"/>
    </row>
    <row r="553" spans="1:8">
      <c r="A553" s="59">
        <v>9999</v>
      </c>
      <c r="B553" s="47" t="s">
        <v>217</v>
      </c>
      <c r="C553" s="49" t="s">
        <v>233</v>
      </c>
      <c r="D553" s="60">
        <v>2.73</v>
      </c>
      <c r="E553" s="60">
        <v>2.27</v>
      </c>
      <c r="F553" s="61">
        <f>D553*E553</f>
        <v>6.1970999999999998</v>
      </c>
    </row>
    <row r="554" spans="1:8">
      <c r="A554" s="62"/>
      <c r="B554" s="47" t="s">
        <v>219</v>
      </c>
      <c r="C554" s="62"/>
      <c r="D554" s="62"/>
      <c r="E554" s="62"/>
      <c r="F554" s="62"/>
    </row>
    <row r="555" spans="1:8">
      <c r="A555" s="70">
        <v>116</v>
      </c>
      <c r="B555" s="47" t="s">
        <v>220</v>
      </c>
      <c r="C555" s="49" t="s">
        <v>227</v>
      </c>
      <c r="D555" s="60">
        <v>0.33</v>
      </c>
      <c r="E555" s="60">
        <v>897</v>
      </c>
      <c r="F555" s="61">
        <f>D555*E555</f>
        <v>296.01</v>
      </c>
    </row>
    <row r="556" spans="1:8">
      <c r="A556" s="70">
        <v>117</v>
      </c>
      <c r="B556" s="47" t="s">
        <v>268</v>
      </c>
      <c r="C556" s="49" t="s">
        <v>227</v>
      </c>
      <c r="D556" s="60">
        <v>0.66</v>
      </c>
      <c r="E556" s="60">
        <v>816</v>
      </c>
      <c r="F556" s="61">
        <f>D556*E556</f>
        <v>538.56000000000006</v>
      </c>
    </row>
    <row r="557" spans="1:8">
      <c r="A557" s="70">
        <v>114</v>
      </c>
      <c r="B557" s="47" t="s">
        <v>221</v>
      </c>
      <c r="C557" s="49" t="s">
        <v>227</v>
      </c>
      <c r="D557" s="60">
        <v>0.66</v>
      </c>
      <c r="E557" s="60">
        <v>736</v>
      </c>
      <c r="F557" s="61">
        <f>D557*E557</f>
        <v>485.76000000000005</v>
      </c>
    </row>
    <row r="558" spans="1:8">
      <c r="A558" s="62"/>
      <c r="B558" s="47" t="s">
        <v>223</v>
      </c>
      <c r="C558" s="62"/>
      <c r="D558" s="62"/>
      <c r="E558" s="62"/>
      <c r="F558" s="66">
        <f>SUM(F549:F557)</f>
        <v>4143.1937666666663</v>
      </c>
    </row>
    <row r="559" spans="1:8">
      <c r="A559" s="62"/>
      <c r="B559" s="47" t="s">
        <v>222</v>
      </c>
      <c r="C559" s="62"/>
      <c r="D559" s="62"/>
      <c r="E559" s="62"/>
      <c r="F559" s="60">
        <f>F558*1%</f>
        <v>41.431937666666663</v>
      </c>
    </row>
    <row r="560" spans="1:8">
      <c r="A560" s="62"/>
      <c r="B560" s="47" t="s">
        <v>223</v>
      </c>
      <c r="C560" s="62"/>
      <c r="D560" s="62"/>
      <c r="E560" s="62"/>
      <c r="F560" s="66">
        <f>SUM(F558:F559)</f>
        <v>4184.6257043333326</v>
      </c>
    </row>
    <row r="561" spans="1:8">
      <c r="A561" s="62"/>
      <c r="B561" s="47" t="s">
        <v>277</v>
      </c>
      <c r="C561" s="62"/>
      <c r="D561" s="62"/>
      <c r="E561" s="62"/>
      <c r="F561" s="60">
        <f>F560*0.2127</f>
        <v>890.06988731169986</v>
      </c>
    </row>
    <row r="562" spans="1:8">
      <c r="A562" s="62"/>
      <c r="B562" s="47" t="s">
        <v>223</v>
      </c>
      <c r="C562" s="62"/>
      <c r="D562" s="62"/>
      <c r="E562" s="62"/>
      <c r="F562" s="66">
        <f>SUM(F560:F561)</f>
        <v>5074.6955916450324</v>
      </c>
    </row>
    <row r="563" spans="1:8">
      <c r="A563" s="62"/>
      <c r="B563" s="47" t="s">
        <v>234</v>
      </c>
      <c r="C563" s="62"/>
      <c r="D563" s="62"/>
      <c r="E563" s="62"/>
      <c r="F563" s="60">
        <f>F562*15%</f>
        <v>761.20433874675484</v>
      </c>
    </row>
    <row r="564" spans="1:8">
      <c r="A564" s="62"/>
      <c r="B564" s="47" t="s">
        <v>223</v>
      </c>
      <c r="C564" s="62"/>
      <c r="D564" s="62"/>
      <c r="E564" s="62"/>
      <c r="F564" s="66">
        <f>SUM(F562:F563)</f>
        <v>5835.8999303917872</v>
      </c>
    </row>
    <row r="565" spans="1:8">
      <c r="A565" s="62"/>
      <c r="B565" s="47" t="s">
        <v>224</v>
      </c>
      <c r="C565" s="62"/>
      <c r="D565" s="62"/>
      <c r="E565" s="62"/>
      <c r="F565" s="60">
        <f>F564*1%</f>
        <v>58.358999303917869</v>
      </c>
    </row>
    <row r="566" spans="1:8">
      <c r="A566" s="62"/>
      <c r="B566" s="47" t="s">
        <v>269</v>
      </c>
      <c r="C566" s="62"/>
      <c r="D566" s="62"/>
      <c r="E566" s="62"/>
      <c r="F566" s="66">
        <f>SUM(F564:F565)</f>
        <v>5894.2589296957049</v>
      </c>
    </row>
    <row r="567" spans="1:8">
      <c r="A567" s="62"/>
      <c r="B567" s="47" t="s">
        <v>270</v>
      </c>
      <c r="C567" s="62"/>
      <c r="D567" s="62"/>
      <c r="E567" s="62"/>
      <c r="F567" s="60">
        <f>F566/10</f>
        <v>589.42589296957044</v>
      </c>
    </row>
    <row r="568" spans="1:8">
      <c r="A568" s="67"/>
      <c r="B568" s="53" t="s">
        <v>226</v>
      </c>
      <c r="C568" s="67"/>
      <c r="D568" s="67"/>
      <c r="E568" s="67"/>
      <c r="F568" s="68">
        <v>589</v>
      </c>
    </row>
    <row r="570" spans="1:8">
      <c r="A570" s="2">
        <v>17</v>
      </c>
      <c r="B570" s="69" t="s">
        <v>281</v>
      </c>
    </row>
    <row r="571" spans="1:8">
      <c r="B571" s="69"/>
    </row>
    <row r="572" spans="1:8" s="5" customFormat="1">
      <c r="A572" s="40" t="s">
        <v>228</v>
      </c>
      <c r="B572" s="40" t="s">
        <v>59</v>
      </c>
      <c r="C572" s="40" t="s">
        <v>3</v>
      </c>
      <c r="D572" s="40" t="s">
        <v>2</v>
      </c>
      <c r="E572" s="40" t="s">
        <v>229</v>
      </c>
      <c r="F572" s="40" t="s">
        <v>230</v>
      </c>
      <c r="H572" s="87"/>
    </row>
    <row r="573" spans="1:8">
      <c r="A573" s="58"/>
      <c r="B573" s="45" t="s">
        <v>264</v>
      </c>
      <c r="C573" s="58"/>
      <c r="D573" s="58"/>
      <c r="E573" s="58"/>
      <c r="F573" s="58"/>
    </row>
    <row r="574" spans="1:8">
      <c r="A574" s="62"/>
      <c r="B574" s="47" t="s">
        <v>232</v>
      </c>
      <c r="C574" s="62"/>
      <c r="D574" s="62"/>
      <c r="E574" s="62"/>
      <c r="F574" s="62"/>
    </row>
    <row r="575" spans="1:8">
      <c r="A575" s="59"/>
      <c r="B575" s="14" t="s">
        <v>271</v>
      </c>
      <c r="C575" s="62"/>
      <c r="D575" s="62"/>
      <c r="E575" s="62"/>
      <c r="F575" s="62"/>
    </row>
    <row r="576" spans="1:8">
      <c r="A576" s="62"/>
      <c r="B576" s="62" t="s">
        <v>279</v>
      </c>
      <c r="C576" s="49" t="s">
        <v>265</v>
      </c>
      <c r="D576" s="60">
        <v>10</v>
      </c>
      <c r="E576" s="60">
        <f>493/3</f>
        <v>164.33333333333334</v>
      </c>
      <c r="F576" s="61">
        <f>D576*E576</f>
        <v>1643.3333333333335</v>
      </c>
    </row>
    <row r="577" spans="1:8" ht="27.6">
      <c r="A577" s="62"/>
      <c r="B577" s="14" t="s">
        <v>456</v>
      </c>
      <c r="C577" s="49"/>
      <c r="D577" s="60"/>
      <c r="E577" s="60"/>
      <c r="F577" s="8"/>
      <c r="H577" s="86" t="s">
        <v>476</v>
      </c>
    </row>
    <row r="578" spans="1:8">
      <c r="A578" s="62"/>
      <c r="B578" s="47" t="s">
        <v>266</v>
      </c>
      <c r="C578" s="62"/>
      <c r="D578" s="62"/>
      <c r="E578" s="62"/>
      <c r="F578" s="60">
        <f>F576*30%</f>
        <v>493</v>
      </c>
    </row>
    <row r="579" spans="1:8">
      <c r="A579" s="62"/>
      <c r="B579" s="47" t="s">
        <v>267</v>
      </c>
      <c r="C579" s="62"/>
      <c r="D579" s="62"/>
      <c r="E579" s="62"/>
      <c r="F579" s="62"/>
    </row>
    <row r="580" spans="1:8">
      <c r="A580" s="59">
        <v>9999</v>
      </c>
      <c r="B580" s="47" t="s">
        <v>217</v>
      </c>
      <c r="C580" s="49" t="s">
        <v>233</v>
      </c>
      <c r="D580" s="60">
        <v>2.73</v>
      </c>
      <c r="E580" s="60">
        <v>2.27</v>
      </c>
      <c r="F580" s="61">
        <f>D580*E580</f>
        <v>6.1970999999999998</v>
      </c>
    </row>
    <row r="581" spans="1:8">
      <c r="A581" s="62"/>
      <c r="B581" s="47" t="s">
        <v>219</v>
      </c>
      <c r="C581" s="62"/>
      <c r="D581" s="62"/>
      <c r="E581" s="62"/>
      <c r="F581" s="62"/>
    </row>
    <row r="582" spans="1:8">
      <c r="A582" s="70">
        <v>116</v>
      </c>
      <c r="B582" s="47" t="s">
        <v>220</v>
      </c>
      <c r="C582" s="49" t="s">
        <v>227</v>
      </c>
      <c r="D582" s="60">
        <v>0.33</v>
      </c>
      <c r="E582" s="60">
        <v>897</v>
      </c>
      <c r="F582" s="61">
        <f>D582*E582</f>
        <v>296.01</v>
      </c>
    </row>
    <row r="583" spans="1:8">
      <c r="A583" s="70">
        <v>117</v>
      </c>
      <c r="B583" s="47" t="s">
        <v>268</v>
      </c>
      <c r="C583" s="49" t="s">
        <v>227</v>
      </c>
      <c r="D583" s="60">
        <v>0.66</v>
      </c>
      <c r="E583" s="60">
        <v>816</v>
      </c>
      <c r="F583" s="61">
        <f>D583*E583</f>
        <v>538.56000000000006</v>
      </c>
    </row>
    <row r="584" spans="1:8">
      <c r="A584" s="70">
        <v>114</v>
      </c>
      <c r="B584" s="47" t="s">
        <v>221</v>
      </c>
      <c r="C584" s="49" t="s">
        <v>227</v>
      </c>
      <c r="D584" s="60">
        <v>0.66</v>
      </c>
      <c r="E584" s="60">
        <v>736</v>
      </c>
      <c r="F584" s="61">
        <f>D584*E584</f>
        <v>485.76000000000005</v>
      </c>
    </row>
    <row r="585" spans="1:8">
      <c r="A585" s="62"/>
      <c r="B585" s="47" t="s">
        <v>223</v>
      </c>
      <c r="C585" s="62"/>
      <c r="D585" s="62"/>
      <c r="E585" s="62"/>
      <c r="F585" s="66">
        <f>SUM(F576:F584)</f>
        <v>3462.8604333333337</v>
      </c>
    </row>
    <row r="586" spans="1:8">
      <c r="A586" s="62"/>
      <c r="B586" s="47" t="s">
        <v>222</v>
      </c>
      <c r="C586" s="62"/>
      <c r="D586" s="62"/>
      <c r="E586" s="62"/>
      <c r="F586" s="60">
        <f>F585*1%</f>
        <v>34.628604333333335</v>
      </c>
    </row>
    <row r="587" spans="1:8">
      <c r="A587" s="62"/>
      <c r="B587" s="47" t="s">
        <v>223</v>
      </c>
      <c r="C587" s="62"/>
      <c r="D587" s="62"/>
      <c r="E587" s="62"/>
      <c r="F587" s="66">
        <f>SUM(F585:F586)</f>
        <v>3497.4890376666672</v>
      </c>
    </row>
    <row r="588" spans="1:8">
      <c r="A588" s="62"/>
      <c r="B588" s="47" t="s">
        <v>277</v>
      </c>
      <c r="C588" s="62"/>
      <c r="D588" s="62"/>
      <c r="E588" s="62"/>
      <c r="F588" s="60">
        <f>F587*0.2127</f>
        <v>743.91591831170012</v>
      </c>
    </row>
    <row r="589" spans="1:8">
      <c r="A589" s="62"/>
      <c r="B589" s="47" t="s">
        <v>223</v>
      </c>
      <c r="C589" s="62"/>
      <c r="D589" s="62"/>
      <c r="E589" s="62"/>
      <c r="F589" s="66">
        <f>SUM(F587:F588)</f>
        <v>4241.4049559783671</v>
      </c>
    </row>
    <row r="590" spans="1:8">
      <c r="A590" s="62"/>
      <c r="B590" s="47" t="s">
        <v>234</v>
      </c>
      <c r="C590" s="62"/>
      <c r="D590" s="62"/>
      <c r="E590" s="62"/>
      <c r="F590" s="60">
        <f>F589*15%</f>
        <v>636.21074339675499</v>
      </c>
    </row>
    <row r="591" spans="1:8">
      <c r="A591" s="62"/>
      <c r="B591" s="47" t="s">
        <v>223</v>
      </c>
      <c r="C591" s="62"/>
      <c r="D591" s="62"/>
      <c r="E591" s="62"/>
      <c r="F591" s="66">
        <f>SUM(F589:F590)</f>
        <v>4877.6156993751219</v>
      </c>
    </row>
    <row r="592" spans="1:8">
      <c r="A592" s="62"/>
      <c r="B592" s="47" t="s">
        <v>224</v>
      </c>
      <c r="C592" s="62"/>
      <c r="D592" s="62"/>
      <c r="E592" s="62"/>
      <c r="F592" s="60">
        <f>F591*1%</f>
        <v>48.776156993751222</v>
      </c>
    </row>
    <row r="593" spans="1:8">
      <c r="A593" s="62"/>
      <c r="B593" s="47" t="s">
        <v>269</v>
      </c>
      <c r="C593" s="62"/>
      <c r="D593" s="62"/>
      <c r="E593" s="62"/>
      <c r="F593" s="66">
        <f>SUM(F591:F592)</f>
        <v>4926.3918563688731</v>
      </c>
    </row>
    <row r="594" spans="1:8">
      <c r="A594" s="62"/>
      <c r="B594" s="47" t="s">
        <v>270</v>
      </c>
      <c r="C594" s="62"/>
      <c r="D594" s="62"/>
      <c r="E594" s="62"/>
      <c r="F594" s="60">
        <f>F593/10</f>
        <v>492.63918563688731</v>
      </c>
    </row>
    <row r="595" spans="1:8">
      <c r="A595" s="67"/>
      <c r="B595" s="53" t="s">
        <v>226</v>
      </c>
      <c r="C595" s="67"/>
      <c r="D595" s="67"/>
      <c r="E595" s="67"/>
      <c r="F595" s="68">
        <v>493</v>
      </c>
    </row>
    <row r="597" spans="1:8">
      <c r="A597" s="2">
        <v>18</v>
      </c>
      <c r="B597" s="69" t="s">
        <v>280</v>
      </c>
    </row>
    <row r="598" spans="1:8">
      <c r="B598" s="69"/>
    </row>
    <row r="599" spans="1:8" s="5" customFormat="1">
      <c r="A599" s="40" t="s">
        <v>228</v>
      </c>
      <c r="B599" s="40" t="s">
        <v>59</v>
      </c>
      <c r="C599" s="40" t="s">
        <v>3</v>
      </c>
      <c r="D599" s="40" t="s">
        <v>2</v>
      </c>
      <c r="E599" s="40" t="s">
        <v>229</v>
      </c>
      <c r="F599" s="40" t="s">
        <v>230</v>
      </c>
      <c r="H599" s="87"/>
    </row>
    <row r="600" spans="1:8">
      <c r="A600" s="58"/>
      <c r="B600" s="45" t="s">
        <v>264</v>
      </c>
      <c r="C600" s="58"/>
      <c r="D600" s="58"/>
      <c r="E600" s="58"/>
      <c r="F600" s="58"/>
    </row>
    <row r="601" spans="1:8">
      <c r="A601" s="62"/>
      <c r="B601" s="47" t="s">
        <v>232</v>
      </c>
      <c r="C601" s="62"/>
      <c r="D601" s="62"/>
      <c r="E601" s="62"/>
      <c r="F601" s="62"/>
    </row>
    <row r="602" spans="1:8">
      <c r="A602" s="59"/>
      <c r="B602" s="14" t="s">
        <v>285</v>
      </c>
      <c r="C602" s="62"/>
      <c r="D602" s="62"/>
      <c r="E602" s="62"/>
      <c r="F602" s="62"/>
    </row>
    <row r="603" spans="1:8">
      <c r="A603" s="62"/>
      <c r="B603" s="62" t="s">
        <v>286</v>
      </c>
      <c r="C603" s="49" t="s">
        <v>265</v>
      </c>
      <c r="D603" s="60">
        <v>10</v>
      </c>
      <c r="E603" s="60">
        <f>2277/3</f>
        <v>759</v>
      </c>
      <c r="F603" s="61">
        <f>D603*E603</f>
        <v>7590</v>
      </c>
    </row>
    <row r="604" spans="1:8" ht="27.6">
      <c r="A604" s="62"/>
      <c r="B604" s="14" t="s">
        <v>457</v>
      </c>
      <c r="C604" s="49"/>
      <c r="D604" s="60"/>
      <c r="E604" s="60"/>
      <c r="F604" s="8"/>
      <c r="H604" s="86" t="s">
        <v>477</v>
      </c>
    </row>
    <row r="605" spans="1:8">
      <c r="A605" s="62"/>
      <c r="B605" s="47" t="s">
        <v>266</v>
      </c>
      <c r="C605" s="62"/>
      <c r="D605" s="62"/>
      <c r="E605" s="62"/>
      <c r="F605" s="60">
        <f>F603*30%</f>
        <v>2277</v>
      </c>
    </row>
    <row r="606" spans="1:8">
      <c r="A606" s="62"/>
      <c r="B606" s="47" t="s">
        <v>267</v>
      </c>
      <c r="C606" s="62"/>
      <c r="D606" s="62"/>
      <c r="E606" s="62"/>
      <c r="F606" s="62"/>
    </row>
    <row r="607" spans="1:8">
      <c r="A607" s="59">
        <v>9999</v>
      </c>
      <c r="B607" s="47" t="s">
        <v>217</v>
      </c>
      <c r="C607" s="49" t="s">
        <v>233</v>
      </c>
      <c r="D607" s="60">
        <v>2.73</v>
      </c>
      <c r="E607" s="60">
        <v>2.27</v>
      </c>
      <c r="F607" s="61">
        <f>D607*E607</f>
        <v>6.1970999999999998</v>
      </c>
    </row>
    <row r="608" spans="1:8">
      <c r="A608" s="62"/>
      <c r="B608" s="47" t="s">
        <v>219</v>
      </c>
      <c r="C608" s="62"/>
      <c r="D608" s="62"/>
      <c r="E608" s="62"/>
      <c r="F608" s="62"/>
    </row>
    <row r="609" spans="1:6">
      <c r="A609" s="70">
        <v>116</v>
      </c>
      <c r="B609" s="47" t="s">
        <v>220</v>
      </c>
      <c r="C609" s="49" t="s">
        <v>227</v>
      </c>
      <c r="D609" s="60">
        <v>0.33</v>
      </c>
      <c r="E609" s="60">
        <v>897</v>
      </c>
      <c r="F609" s="61">
        <f>D609*E609</f>
        <v>296.01</v>
      </c>
    </row>
    <row r="610" spans="1:6">
      <c r="A610" s="70">
        <v>117</v>
      </c>
      <c r="B610" s="47" t="s">
        <v>268</v>
      </c>
      <c r="C610" s="49" t="s">
        <v>227</v>
      </c>
      <c r="D610" s="60">
        <v>0.66</v>
      </c>
      <c r="E610" s="60">
        <v>816</v>
      </c>
      <c r="F610" s="61">
        <f>D610*E610</f>
        <v>538.56000000000006</v>
      </c>
    </row>
    <row r="611" spans="1:6">
      <c r="A611" s="70">
        <v>114</v>
      </c>
      <c r="B611" s="47" t="s">
        <v>221</v>
      </c>
      <c r="C611" s="49" t="s">
        <v>227</v>
      </c>
      <c r="D611" s="60">
        <v>0.66</v>
      </c>
      <c r="E611" s="60">
        <v>736</v>
      </c>
      <c r="F611" s="61">
        <f>D611*E611</f>
        <v>485.76000000000005</v>
      </c>
    </row>
    <row r="612" spans="1:6">
      <c r="A612" s="62"/>
      <c r="B612" s="47" t="s">
        <v>223</v>
      </c>
      <c r="C612" s="62"/>
      <c r="D612" s="62"/>
      <c r="E612" s="62"/>
      <c r="F612" s="66">
        <f>SUM(F603:F611)</f>
        <v>11193.527099999999</v>
      </c>
    </row>
    <row r="613" spans="1:6">
      <c r="A613" s="62"/>
      <c r="B613" s="47" t="s">
        <v>222</v>
      </c>
      <c r="C613" s="62"/>
      <c r="D613" s="62"/>
      <c r="E613" s="62"/>
      <c r="F613" s="60">
        <f>F612*1%</f>
        <v>111.935271</v>
      </c>
    </row>
    <row r="614" spans="1:6">
      <c r="A614" s="62"/>
      <c r="B614" s="47" t="s">
        <v>223</v>
      </c>
      <c r="C614" s="62"/>
      <c r="D614" s="62"/>
      <c r="E614" s="62"/>
      <c r="F614" s="66">
        <f>SUM(F612:F613)</f>
        <v>11305.462371</v>
      </c>
    </row>
    <row r="615" spans="1:6">
      <c r="A615" s="62"/>
      <c r="B615" s="47" t="s">
        <v>277</v>
      </c>
      <c r="C615" s="62"/>
      <c r="D615" s="62"/>
      <c r="E615" s="62"/>
      <c r="F615" s="60">
        <f>F614*0.2127</f>
        <v>2404.6718463116999</v>
      </c>
    </row>
    <row r="616" spans="1:6">
      <c r="A616" s="62"/>
      <c r="B616" s="47" t="s">
        <v>223</v>
      </c>
      <c r="C616" s="62"/>
      <c r="D616" s="62"/>
      <c r="E616" s="62"/>
      <c r="F616" s="66">
        <f>SUM(F614:F615)</f>
        <v>13710.134217311699</v>
      </c>
    </row>
    <row r="617" spans="1:6">
      <c r="A617" s="62"/>
      <c r="B617" s="47" t="s">
        <v>234</v>
      </c>
      <c r="C617" s="62"/>
      <c r="D617" s="62"/>
      <c r="E617" s="62"/>
      <c r="F617" s="60">
        <f>F616*15%</f>
        <v>2056.5201325967546</v>
      </c>
    </row>
    <row r="618" spans="1:6">
      <c r="A618" s="62"/>
      <c r="B618" s="47" t="s">
        <v>223</v>
      </c>
      <c r="C618" s="62"/>
      <c r="D618" s="62"/>
      <c r="E618" s="62"/>
      <c r="F618" s="66">
        <f>SUM(F616:F617)</f>
        <v>15766.654349908455</v>
      </c>
    </row>
    <row r="619" spans="1:6">
      <c r="A619" s="62"/>
      <c r="B619" s="47" t="s">
        <v>224</v>
      </c>
      <c r="C619" s="62"/>
      <c r="D619" s="62"/>
      <c r="E619" s="62"/>
      <c r="F619" s="60">
        <f>F618*1%</f>
        <v>157.66654349908455</v>
      </c>
    </row>
    <row r="620" spans="1:6">
      <c r="A620" s="62"/>
      <c r="B620" s="47" t="s">
        <v>269</v>
      </c>
      <c r="C620" s="62"/>
      <c r="D620" s="62"/>
      <c r="E620" s="62"/>
      <c r="F620" s="66">
        <f>SUM(F618:F619)</f>
        <v>15924.320893407539</v>
      </c>
    </row>
    <row r="621" spans="1:6">
      <c r="A621" s="62"/>
      <c r="B621" s="47" t="s">
        <v>270</v>
      </c>
      <c r="C621" s="62"/>
      <c r="D621" s="62"/>
      <c r="E621" s="62"/>
      <c r="F621" s="60">
        <f>F620/10</f>
        <v>1592.4320893407539</v>
      </c>
    </row>
    <row r="622" spans="1:6">
      <c r="A622" s="67"/>
      <c r="B622" s="53" t="s">
        <v>226</v>
      </c>
      <c r="C622" s="67"/>
      <c r="D622" s="67"/>
      <c r="E622" s="67"/>
      <c r="F622" s="68">
        <v>1592</v>
      </c>
    </row>
    <row r="625" spans="1:8">
      <c r="A625" s="2">
        <v>19</v>
      </c>
      <c r="B625" s="69" t="s">
        <v>287</v>
      </c>
    </row>
    <row r="626" spans="1:8">
      <c r="B626" s="69"/>
    </row>
    <row r="627" spans="1:8">
      <c r="A627" s="40" t="s">
        <v>228</v>
      </c>
      <c r="B627" s="40" t="s">
        <v>59</v>
      </c>
      <c r="C627" s="40" t="s">
        <v>3</v>
      </c>
      <c r="D627" s="40" t="s">
        <v>2</v>
      </c>
      <c r="E627" s="40" t="s">
        <v>229</v>
      </c>
      <c r="F627" s="40" t="s">
        <v>230</v>
      </c>
    </row>
    <row r="628" spans="1:8">
      <c r="A628" s="58"/>
      <c r="B628" s="45" t="s">
        <v>264</v>
      </c>
      <c r="C628" s="58"/>
      <c r="D628" s="58"/>
      <c r="E628" s="58"/>
      <c r="F628" s="58"/>
    </row>
    <row r="629" spans="1:8">
      <c r="A629" s="62"/>
      <c r="B629" s="47" t="s">
        <v>232</v>
      </c>
      <c r="C629" s="62"/>
      <c r="D629" s="62"/>
      <c r="E629" s="62"/>
      <c r="F629" s="62"/>
    </row>
    <row r="630" spans="1:8">
      <c r="A630" s="59"/>
      <c r="B630" s="14" t="s">
        <v>285</v>
      </c>
      <c r="C630" s="62"/>
      <c r="D630" s="62"/>
      <c r="E630" s="62"/>
      <c r="F630" s="62"/>
    </row>
    <row r="631" spans="1:8">
      <c r="A631" s="62"/>
      <c r="B631" s="62" t="s">
        <v>288</v>
      </c>
      <c r="C631" s="49" t="s">
        <v>265</v>
      </c>
      <c r="D631" s="60">
        <v>10</v>
      </c>
      <c r="E631" s="60">
        <f>1004/3</f>
        <v>334.66666666666669</v>
      </c>
      <c r="F631" s="61">
        <f>D631*E631</f>
        <v>3346.666666666667</v>
      </c>
    </row>
    <row r="632" spans="1:8" ht="27.6">
      <c r="A632" s="62"/>
      <c r="B632" s="14" t="s">
        <v>458</v>
      </c>
      <c r="C632" s="49"/>
      <c r="D632" s="60"/>
      <c r="E632" s="60"/>
      <c r="F632" s="8"/>
      <c r="H632" s="86" t="s">
        <v>477</v>
      </c>
    </row>
    <row r="633" spans="1:8">
      <c r="A633" s="62"/>
      <c r="B633" s="47" t="s">
        <v>266</v>
      </c>
      <c r="C633" s="62"/>
      <c r="D633" s="62"/>
      <c r="E633" s="62"/>
      <c r="F633" s="60">
        <f>F631*30%</f>
        <v>1004</v>
      </c>
    </row>
    <row r="634" spans="1:8">
      <c r="A634" s="62"/>
      <c r="B634" s="47" t="s">
        <v>267</v>
      </c>
      <c r="C634" s="62"/>
      <c r="D634" s="62"/>
      <c r="E634" s="62"/>
      <c r="F634" s="62"/>
    </row>
    <row r="635" spans="1:8">
      <c r="A635" s="59">
        <v>9999</v>
      </c>
      <c r="B635" s="47" t="s">
        <v>217</v>
      </c>
      <c r="C635" s="49" t="s">
        <v>233</v>
      </c>
      <c r="D635" s="60">
        <v>2.73</v>
      </c>
      <c r="E635" s="60">
        <v>2.27</v>
      </c>
      <c r="F635" s="61">
        <f>D635*E635</f>
        <v>6.1970999999999998</v>
      </c>
    </row>
    <row r="636" spans="1:8">
      <c r="A636" s="62"/>
      <c r="B636" s="47" t="s">
        <v>219</v>
      </c>
      <c r="C636" s="62"/>
      <c r="D636" s="62"/>
      <c r="E636" s="62"/>
      <c r="F636" s="62"/>
    </row>
    <row r="637" spans="1:8">
      <c r="A637" s="70">
        <v>116</v>
      </c>
      <c r="B637" s="47" t="s">
        <v>220</v>
      </c>
      <c r="C637" s="49" t="s">
        <v>227</v>
      </c>
      <c r="D637" s="60">
        <v>0.33</v>
      </c>
      <c r="E637" s="60">
        <v>897</v>
      </c>
      <c r="F637" s="61">
        <f>D637*E637</f>
        <v>296.01</v>
      </c>
    </row>
    <row r="638" spans="1:8">
      <c r="A638" s="70">
        <v>117</v>
      </c>
      <c r="B638" s="47" t="s">
        <v>268</v>
      </c>
      <c r="C638" s="49" t="s">
        <v>227</v>
      </c>
      <c r="D638" s="60">
        <v>0.66</v>
      </c>
      <c r="E638" s="60">
        <v>816</v>
      </c>
      <c r="F638" s="61">
        <f>D638*E638</f>
        <v>538.56000000000006</v>
      </c>
    </row>
    <row r="639" spans="1:8">
      <c r="A639" s="70">
        <v>114</v>
      </c>
      <c r="B639" s="47" t="s">
        <v>221</v>
      </c>
      <c r="C639" s="49" t="s">
        <v>227</v>
      </c>
      <c r="D639" s="60">
        <v>0.66</v>
      </c>
      <c r="E639" s="60">
        <v>736</v>
      </c>
      <c r="F639" s="61">
        <f>D639*E639</f>
        <v>485.76000000000005</v>
      </c>
    </row>
    <row r="640" spans="1:8">
      <c r="A640" s="62"/>
      <c r="B640" s="47" t="s">
        <v>223</v>
      </c>
      <c r="C640" s="62"/>
      <c r="D640" s="62"/>
      <c r="E640" s="62"/>
      <c r="F640" s="66">
        <f>SUM(F631:F639)</f>
        <v>5677.1937666666681</v>
      </c>
    </row>
    <row r="641" spans="1:6">
      <c r="A641" s="62"/>
      <c r="B641" s="47" t="s">
        <v>222</v>
      </c>
      <c r="C641" s="62"/>
      <c r="D641" s="62"/>
      <c r="E641" s="62"/>
      <c r="F641" s="60">
        <f>F640*1%</f>
        <v>56.77193766666668</v>
      </c>
    </row>
    <row r="642" spans="1:6">
      <c r="A642" s="62"/>
      <c r="B642" s="47" t="s">
        <v>223</v>
      </c>
      <c r="C642" s="62"/>
      <c r="D642" s="62"/>
      <c r="E642" s="62"/>
      <c r="F642" s="66">
        <f>SUM(F640:F641)</f>
        <v>5733.9657043333345</v>
      </c>
    </row>
    <row r="643" spans="1:6">
      <c r="A643" s="62"/>
      <c r="B643" s="47" t="s">
        <v>277</v>
      </c>
      <c r="C643" s="62"/>
      <c r="D643" s="62"/>
      <c r="E643" s="62"/>
      <c r="F643" s="60">
        <f>F642*0.2127</f>
        <v>1219.6145053117002</v>
      </c>
    </row>
    <row r="644" spans="1:6">
      <c r="A644" s="62"/>
      <c r="B644" s="47" t="s">
        <v>223</v>
      </c>
      <c r="C644" s="62"/>
      <c r="D644" s="62"/>
      <c r="E644" s="62"/>
      <c r="F644" s="66">
        <f>SUM(F642:F643)</f>
        <v>6953.5802096450352</v>
      </c>
    </row>
    <row r="645" spans="1:6">
      <c r="A645" s="62"/>
      <c r="B645" s="47" t="s">
        <v>234</v>
      </c>
      <c r="C645" s="62"/>
      <c r="D645" s="62"/>
      <c r="E645" s="62"/>
      <c r="F645" s="60">
        <f>F644*15%</f>
        <v>1043.0370314467552</v>
      </c>
    </row>
    <row r="646" spans="1:6">
      <c r="A646" s="62"/>
      <c r="B646" s="47" t="s">
        <v>223</v>
      </c>
      <c r="C646" s="62"/>
      <c r="D646" s="62"/>
      <c r="E646" s="62"/>
      <c r="F646" s="66">
        <f>SUM(F644:F645)</f>
        <v>7996.6172410917907</v>
      </c>
    </row>
    <row r="647" spans="1:6">
      <c r="A647" s="62"/>
      <c r="B647" s="47" t="s">
        <v>224</v>
      </c>
      <c r="C647" s="62"/>
      <c r="D647" s="62"/>
      <c r="E647" s="62"/>
      <c r="F647" s="60">
        <f>F646*1%</f>
        <v>79.966172410917906</v>
      </c>
    </row>
    <row r="648" spans="1:6">
      <c r="A648" s="62"/>
      <c r="B648" s="47" t="s">
        <v>269</v>
      </c>
      <c r="C648" s="62"/>
      <c r="D648" s="62"/>
      <c r="E648" s="62"/>
      <c r="F648" s="66">
        <f>SUM(F646:F647)</f>
        <v>8076.5834135027089</v>
      </c>
    </row>
    <row r="649" spans="1:6">
      <c r="A649" s="62"/>
      <c r="B649" s="47" t="s">
        <v>270</v>
      </c>
      <c r="C649" s="62"/>
      <c r="D649" s="62"/>
      <c r="E649" s="62"/>
      <c r="F649" s="60">
        <f>F648/10</f>
        <v>807.65834135027092</v>
      </c>
    </row>
    <row r="650" spans="1:6">
      <c r="A650" s="67"/>
      <c r="B650" s="53" t="s">
        <v>226</v>
      </c>
      <c r="C650" s="67"/>
      <c r="D650" s="67"/>
      <c r="E650" s="67"/>
      <c r="F650" s="68">
        <v>808</v>
      </c>
    </row>
    <row r="652" spans="1:6">
      <c r="A652" s="2">
        <v>20</v>
      </c>
      <c r="B652" s="69" t="s">
        <v>289</v>
      </c>
    </row>
    <row r="653" spans="1:6">
      <c r="B653" s="69"/>
    </row>
    <row r="654" spans="1:6">
      <c r="A654" s="40" t="s">
        <v>228</v>
      </c>
      <c r="B654" s="40" t="s">
        <v>59</v>
      </c>
      <c r="C654" s="40" t="s">
        <v>3</v>
      </c>
      <c r="D654" s="40" t="s">
        <v>2</v>
      </c>
      <c r="E654" s="40" t="s">
        <v>229</v>
      </c>
      <c r="F654" s="40" t="s">
        <v>230</v>
      </c>
    </row>
    <row r="655" spans="1:6">
      <c r="A655" s="58"/>
      <c r="B655" s="45" t="s">
        <v>264</v>
      </c>
      <c r="C655" s="58"/>
      <c r="D655" s="58"/>
      <c r="E655" s="58"/>
      <c r="F655" s="58"/>
    </row>
    <row r="656" spans="1:6">
      <c r="A656" s="62"/>
      <c r="B656" s="47" t="s">
        <v>232</v>
      </c>
      <c r="C656" s="62"/>
      <c r="D656" s="62"/>
      <c r="E656" s="62"/>
      <c r="F656" s="62"/>
    </row>
    <row r="657" spans="1:8">
      <c r="A657" s="59"/>
      <c r="B657" s="14" t="s">
        <v>285</v>
      </c>
      <c r="C657" s="62"/>
      <c r="D657" s="62"/>
      <c r="E657" s="62"/>
      <c r="F657" s="62"/>
    </row>
    <row r="658" spans="1:8">
      <c r="A658" s="62"/>
      <c r="B658" s="62" t="s">
        <v>290</v>
      </c>
      <c r="C658" s="49" t="s">
        <v>265</v>
      </c>
      <c r="D658" s="60">
        <v>10</v>
      </c>
      <c r="E658" s="60">
        <f>559/3</f>
        <v>186.33333333333334</v>
      </c>
      <c r="F658" s="61">
        <f>D658*E658</f>
        <v>1863.3333333333335</v>
      </c>
    </row>
    <row r="659" spans="1:8" ht="27.6">
      <c r="A659" s="62"/>
      <c r="B659" s="14" t="s">
        <v>459</v>
      </c>
      <c r="C659" s="49"/>
      <c r="D659" s="60"/>
      <c r="E659" s="60"/>
      <c r="F659" s="8"/>
      <c r="H659" s="86" t="s">
        <v>477</v>
      </c>
    </row>
    <row r="660" spans="1:8">
      <c r="A660" s="62"/>
      <c r="B660" s="47" t="s">
        <v>266</v>
      </c>
      <c r="C660" s="62"/>
      <c r="D660" s="62"/>
      <c r="E660" s="62"/>
      <c r="F660" s="60">
        <f>F658*30%</f>
        <v>559</v>
      </c>
    </row>
    <row r="661" spans="1:8">
      <c r="A661" s="62"/>
      <c r="B661" s="47" t="s">
        <v>267</v>
      </c>
      <c r="C661" s="62"/>
      <c r="D661" s="62"/>
      <c r="E661" s="62"/>
      <c r="F661" s="62"/>
    </row>
    <row r="662" spans="1:8">
      <c r="A662" s="59">
        <v>9999</v>
      </c>
      <c r="B662" s="47" t="s">
        <v>217</v>
      </c>
      <c r="C662" s="49" t="s">
        <v>233</v>
      </c>
      <c r="D662" s="60">
        <v>2.73</v>
      </c>
      <c r="E662" s="60">
        <v>2.27</v>
      </c>
      <c r="F662" s="61">
        <f>D662*E662</f>
        <v>6.1970999999999998</v>
      </c>
    </row>
    <row r="663" spans="1:8">
      <c r="A663" s="62"/>
      <c r="B663" s="47" t="s">
        <v>219</v>
      </c>
      <c r="C663" s="62"/>
      <c r="D663" s="62"/>
      <c r="E663" s="62"/>
      <c r="F663" s="62"/>
    </row>
    <row r="664" spans="1:8">
      <c r="A664" s="70">
        <v>116</v>
      </c>
      <c r="B664" s="47" t="s">
        <v>220</v>
      </c>
      <c r="C664" s="49" t="s">
        <v>227</v>
      </c>
      <c r="D664" s="60">
        <v>0.33</v>
      </c>
      <c r="E664" s="60">
        <v>897</v>
      </c>
      <c r="F664" s="61">
        <f>D664*E664</f>
        <v>296.01</v>
      </c>
    </row>
    <row r="665" spans="1:8">
      <c r="A665" s="70">
        <v>117</v>
      </c>
      <c r="B665" s="47" t="s">
        <v>268</v>
      </c>
      <c r="C665" s="49" t="s">
        <v>227</v>
      </c>
      <c r="D665" s="60">
        <v>0.66</v>
      </c>
      <c r="E665" s="60">
        <v>816</v>
      </c>
      <c r="F665" s="61">
        <f>D665*E665</f>
        <v>538.56000000000006</v>
      </c>
    </row>
    <row r="666" spans="1:8">
      <c r="A666" s="70">
        <v>114</v>
      </c>
      <c r="B666" s="47" t="s">
        <v>221</v>
      </c>
      <c r="C666" s="49" t="s">
        <v>227</v>
      </c>
      <c r="D666" s="60">
        <v>0.66</v>
      </c>
      <c r="E666" s="60">
        <v>736</v>
      </c>
      <c r="F666" s="61">
        <f>D666*E666</f>
        <v>485.76000000000005</v>
      </c>
    </row>
    <row r="667" spans="1:8">
      <c r="A667" s="62"/>
      <c r="B667" s="47" t="s">
        <v>223</v>
      </c>
      <c r="C667" s="62"/>
      <c r="D667" s="62"/>
      <c r="E667" s="62"/>
      <c r="F667" s="66">
        <f>SUM(F658:F666)</f>
        <v>3748.8604333333337</v>
      </c>
    </row>
    <row r="668" spans="1:8">
      <c r="A668" s="62"/>
      <c r="B668" s="47" t="s">
        <v>222</v>
      </c>
      <c r="C668" s="62"/>
      <c r="D668" s="62"/>
      <c r="E668" s="62"/>
      <c r="F668" s="60">
        <f>F667*1%</f>
        <v>37.488604333333335</v>
      </c>
    </row>
    <row r="669" spans="1:8">
      <c r="A669" s="62"/>
      <c r="B669" s="47" t="s">
        <v>223</v>
      </c>
      <c r="C669" s="62"/>
      <c r="D669" s="62"/>
      <c r="E669" s="62"/>
      <c r="F669" s="66">
        <f>SUM(F667:F668)</f>
        <v>3786.3490376666668</v>
      </c>
    </row>
    <row r="670" spans="1:8">
      <c r="A670" s="62"/>
      <c r="B670" s="47" t="s">
        <v>277</v>
      </c>
      <c r="C670" s="62"/>
      <c r="D670" s="62"/>
      <c r="E670" s="62"/>
      <c r="F670" s="60">
        <f>F669*0.2127</f>
        <v>805.3564403117</v>
      </c>
    </row>
    <row r="671" spans="1:8">
      <c r="A671" s="62"/>
      <c r="B671" s="47" t="s">
        <v>223</v>
      </c>
      <c r="C671" s="62"/>
      <c r="D671" s="62"/>
      <c r="E671" s="62"/>
      <c r="F671" s="66">
        <f>SUM(F669:F670)</f>
        <v>4591.7054779783666</v>
      </c>
    </row>
    <row r="672" spans="1:8">
      <c r="A672" s="62"/>
      <c r="B672" s="47" t="s">
        <v>234</v>
      </c>
      <c r="C672" s="62"/>
      <c r="D672" s="62"/>
      <c r="E672" s="62"/>
      <c r="F672" s="60">
        <f>F671*15%</f>
        <v>688.75582169675499</v>
      </c>
    </row>
    <row r="673" spans="1:8">
      <c r="A673" s="62"/>
      <c r="B673" s="47" t="s">
        <v>223</v>
      </c>
      <c r="C673" s="62"/>
      <c r="D673" s="62"/>
      <c r="E673" s="62"/>
      <c r="F673" s="66">
        <f>SUM(F671:F672)</f>
        <v>5280.4612996751221</v>
      </c>
    </row>
    <row r="674" spans="1:8">
      <c r="A674" s="62"/>
      <c r="B674" s="47" t="s">
        <v>224</v>
      </c>
      <c r="C674" s="62"/>
      <c r="D674" s="62"/>
      <c r="E674" s="62"/>
      <c r="F674" s="60">
        <f>F673*1%</f>
        <v>52.804612996751224</v>
      </c>
    </row>
    <row r="675" spans="1:8">
      <c r="A675" s="62"/>
      <c r="B675" s="47" t="s">
        <v>269</v>
      </c>
      <c r="C675" s="62"/>
      <c r="D675" s="62"/>
      <c r="E675" s="62"/>
      <c r="F675" s="66">
        <f>SUM(F673:F674)</f>
        <v>5333.2659126718736</v>
      </c>
    </row>
    <row r="676" spans="1:8">
      <c r="A676" s="62"/>
      <c r="B676" s="47" t="s">
        <v>270</v>
      </c>
      <c r="C676" s="62"/>
      <c r="D676" s="62"/>
      <c r="E676" s="62"/>
      <c r="F676" s="60">
        <f>F675/10</f>
        <v>533.32659126718738</v>
      </c>
    </row>
    <row r="677" spans="1:8">
      <c r="A677" s="67"/>
      <c r="B677" s="53" t="s">
        <v>226</v>
      </c>
      <c r="C677" s="67"/>
      <c r="D677" s="67"/>
      <c r="E677" s="67"/>
      <c r="F677" s="68">
        <v>533</v>
      </c>
    </row>
    <row r="679" spans="1:8">
      <c r="A679" s="2">
        <v>21</v>
      </c>
      <c r="B679" s="69" t="s">
        <v>321</v>
      </c>
    </row>
    <row r="680" spans="1:8">
      <c r="B680" s="69"/>
    </row>
    <row r="681" spans="1:8">
      <c r="A681" s="40" t="s">
        <v>228</v>
      </c>
      <c r="B681" s="40" t="s">
        <v>59</v>
      </c>
      <c r="C681" s="40" t="s">
        <v>3</v>
      </c>
      <c r="D681" s="40" t="s">
        <v>2</v>
      </c>
      <c r="E681" s="40" t="s">
        <v>229</v>
      </c>
      <c r="F681" s="40" t="s">
        <v>230</v>
      </c>
    </row>
    <row r="682" spans="1:8">
      <c r="A682" s="58"/>
      <c r="B682" s="45" t="s">
        <v>264</v>
      </c>
      <c r="C682" s="58"/>
      <c r="D682" s="58"/>
      <c r="E682" s="58"/>
      <c r="F682" s="58"/>
    </row>
    <row r="683" spans="1:8">
      <c r="A683" s="62"/>
      <c r="B683" s="47" t="s">
        <v>232</v>
      </c>
      <c r="C683" s="62"/>
      <c r="D683" s="62"/>
      <c r="E683" s="62"/>
      <c r="F683" s="62"/>
    </row>
    <row r="684" spans="1:8">
      <c r="A684" s="59"/>
      <c r="B684" s="69" t="s">
        <v>322</v>
      </c>
      <c r="C684" s="62"/>
      <c r="D684" s="62"/>
      <c r="E684" s="62"/>
      <c r="F684" s="62"/>
    </row>
    <row r="685" spans="1:8">
      <c r="A685" s="62"/>
      <c r="B685" s="62" t="s">
        <v>286</v>
      </c>
      <c r="C685" s="49" t="s">
        <v>265</v>
      </c>
      <c r="D685" s="60">
        <v>10</v>
      </c>
      <c r="E685" s="60">
        <f>4124/3</f>
        <v>1374.6666666666667</v>
      </c>
      <c r="F685" s="61">
        <f>D685*E685</f>
        <v>13746.666666666668</v>
      </c>
    </row>
    <row r="686" spans="1:8" ht="27.6">
      <c r="A686" s="62"/>
      <c r="B686" s="14" t="s">
        <v>460</v>
      </c>
      <c r="C686" s="49"/>
      <c r="D686" s="60"/>
      <c r="E686" s="60"/>
      <c r="F686" s="8"/>
      <c r="H686" s="86" t="s">
        <v>478</v>
      </c>
    </row>
    <row r="687" spans="1:8">
      <c r="A687" s="62"/>
      <c r="B687" s="47" t="s">
        <v>323</v>
      </c>
      <c r="C687" s="62"/>
      <c r="D687" s="62"/>
      <c r="E687" s="62"/>
      <c r="F687" s="60">
        <f>F685*3%</f>
        <v>412.40000000000003</v>
      </c>
    </row>
    <row r="688" spans="1:8">
      <c r="A688" s="62"/>
      <c r="B688" s="47" t="s">
        <v>299</v>
      </c>
      <c r="C688" s="62"/>
      <c r="D688" s="62"/>
      <c r="E688" s="62"/>
      <c r="F688" s="62"/>
    </row>
    <row r="689" spans="1:6">
      <c r="A689" s="59">
        <v>9999</v>
      </c>
      <c r="B689" s="47" t="s">
        <v>217</v>
      </c>
      <c r="C689" s="49" t="s">
        <v>233</v>
      </c>
      <c r="D689" s="60">
        <v>2.73</v>
      </c>
      <c r="E689" s="60">
        <v>2.27</v>
      </c>
      <c r="F689" s="61">
        <f>D689*E689</f>
        <v>6.1970999999999998</v>
      </c>
    </row>
    <row r="690" spans="1:6">
      <c r="A690" s="62"/>
      <c r="B690" s="47" t="s">
        <v>219</v>
      </c>
      <c r="C690" s="62"/>
      <c r="D690" s="62"/>
      <c r="E690" s="62"/>
      <c r="F690" s="62"/>
    </row>
    <row r="691" spans="1:6">
      <c r="A691" s="70">
        <v>116</v>
      </c>
      <c r="B691" s="47" t="s">
        <v>220</v>
      </c>
      <c r="C691" s="49" t="s">
        <v>227</v>
      </c>
      <c r="D691" s="60">
        <v>0.33</v>
      </c>
      <c r="E691" s="60">
        <v>897</v>
      </c>
      <c r="F691" s="61">
        <f>D691*E691</f>
        <v>296.01</v>
      </c>
    </row>
    <row r="692" spans="1:6">
      <c r="A692" s="70">
        <v>117</v>
      </c>
      <c r="B692" s="47" t="s">
        <v>268</v>
      </c>
      <c r="C692" s="49" t="s">
        <v>227</v>
      </c>
      <c r="D692" s="60">
        <v>0.66</v>
      </c>
      <c r="E692" s="60">
        <v>816</v>
      </c>
      <c r="F692" s="61">
        <f>D692*E692</f>
        <v>538.56000000000006</v>
      </c>
    </row>
    <row r="693" spans="1:6">
      <c r="A693" s="70">
        <v>114</v>
      </c>
      <c r="B693" s="47" t="s">
        <v>221</v>
      </c>
      <c r="C693" s="49" t="s">
        <v>227</v>
      </c>
      <c r="D693" s="60">
        <v>0.66</v>
      </c>
      <c r="E693" s="60">
        <v>736</v>
      </c>
      <c r="F693" s="61">
        <f>D693*E693</f>
        <v>485.76000000000005</v>
      </c>
    </row>
    <row r="694" spans="1:6">
      <c r="A694" s="62"/>
      <c r="B694" s="47" t="s">
        <v>223</v>
      </c>
      <c r="C694" s="62"/>
      <c r="D694" s="62"/>
      <c r="E694" s="62"/>
      <c r="F694" s="66">
        <f>SUM(F685:F693)</f>
        <v>15485.593766666667</v>
      </c>
    </row>
    <row r="695" spans="1:6">
      <c r="A695" s="62"/>
      <c r="B695" s="47" t="s">
        <v>222</v>
      </c>
      <c r="C695" s="62"/>
      <c r="D695" s="62"/>
      <c r="E695" s="62"/>
      <c r="F695" s="60">
        <f>F694*1%</f>
        <v>154.85593766666668</v>
      </c>
    </row>
    <row r="696" spans="1:6">
      <c r="A696" s="62"/>
      <c r="B696" s="47" t="s">
        <v>223</v>
      </c>
      <c r="C696" s="62"/>
      <c r="D696" s="62"/>
      <c r="E696" s="62"/>
      <c r="F696" s="66">
        <f>SUM(F694:F695)</f>
        <v>15640.449704333334</v>
      </c>
    </row>
    <row r="697" spans="1:6">
      <c r="A697" s="62"/>
      <c r="B697" s="47" t="s">
        <v>277</v>
      </c>
      <c r="C697" s="62"/>
      <c r="D697" s="62"/>
      <c r="E697" s="62"/>
      <c r="F697" s="60">
        <f>F696*0.2127</f>
        <v>3326.7236521117002</v>
      </c>
    </row>
    <row r="698" spans="1:6">
      <c r="A698" s="62"/>
      <c r="B698" s="47" t="s">
        <v>223</v>
      </c>
      <c r="C698" s="62"/>
      <c r="D698" s="62"/>
      <c r="E698" s="62"/>
      <c r="F698" s="66">
        <f>SUM(F696:F697)</f>
        <v>18967.173356445033</v>
      </c>
    </row>
    <row r="699" spans="1:6">
      <c r="A699" s="62"/>
      <c r="B699" s="47" t="s">
        <v>234</v>
      </c>
      <c r="C699" s="62"/>
      <c r="D699" s="62"/>
      <c r="E699" s="62"/>
      <c r="F699" s="60">
        <f>F698*15%</f>
        <v>2845.0760034667551</v>
      </c>
    </row>
    <row r="700" spans="1:6">
      <c r="A700" s="62"/>
      <c r="B700" s="47" t="s">
        <v>223</v>
      </c>
      <c r="C700" s="62"/>
      <c r="D700" s="62"/>
      <c r="E700" s="62"/>
      <c r="F700" s="66">
        <f>SUM(F698:F699)</f>
        <v>21812.249359911788</v>
      </c>
    </row>
    <row r="701" spans="1:6">
      <c r="A701" s="62"/>
      <c r="B701" s="47" t="s">
        <v>224</v>
      </c>
      <c r="C701" s="62"/>
      <c r="D701" s="62"/>
      <c r="E701" s="62"/>
      <c r="F701" s="60">
        <f>F700*1%</f>
        <v>218.12249359911789</v>
      </c>
    </row>
    <row r="702" spans="1:6">
      <c r="A702" s="62"/>
      <c r="B702" s="47" t="s">
        <v>269</v>
      </c>
      <c r="C702" s="62"/>
      <c r="D702" s="62"/>
      <c r="E702" s="62"/>
      <c r="F702" s="66">
        <f>SUM(F700:F701)</f>
        <v>22030.371853510907</v>
      </c>
    </row>
    <row r="703" spans="1:6">
      <c r="A703" s="62"/>
      <c r="B703" s="47" t="s">
        <v>270</v>
      </c>
      <c r="C703" s="62"/>
      <c r="D703" s="62"/>
      <c r="E703" s="62"/>
      <c r="F703" s="60">
        <f>F702/10</f>
        <v>2203.0371853510906</v>
      </c>
    </row>
    <row r="704" spans="1:6">
      <c r="A704" s="67"/>
      <c r="B704" s="53" t="s">
        <v>226</v>
      </c>
      <c r="C704" s="67"/>
      <c r="D704" s="67"/>
      <c r="E704" s="67"/>
      <c r="F704" s="68">
        <v>2203</v>
      </c>
    </row>
    <row r="706" spans="1:8">
      <c r="A706" s="2">
        <v>22</v>
      </c>
      <c r="B706" s="72" t="s">
        <v>291</v>
      </c>
    </row>
    <row r="708" spans="1:8">
      <c r="A708" s="40" t="s">
        <v>228</v>
      </c>
      <c r="B708" s="40" t="s">
        <v>59</v>
      </c>
      <c r="C708" s="40" t="s">
        <v>3</v>
      </c>
      <c r="D708" s="40" t="s">
        <v>2</v>
      </c>
      <c r="E708" s="40" t="s">
        <v>229</v>
      </c>
      <c r="F708" s="40" t="s">
        <v>230</v>
      </c>
    </row>
    <row r="709" spans="1:8">
      <c r="A709" s="58"/>
      <c r="B709" s="45" t="s">
        <v>264</v>
      </c>
      <c r="C709" s="58"/>
      <c r="D709" s="58"/>
      <c r="E709" s="58"/>
      <c r="F709" s="58"/>
    </row>
    <row r="710" spans="1:8">
      <c r="A710" s="62"/>
      <c r="B710" s="47" t="s">
        <v>232</v>
      </c>
      <c r="C710" s="62"/>
      <c r="D710" s="62"/>
      <c r="E710" s="62"/>
      <c r="F710" s="62"/>
    </row>
    <row r="711" spans="1:8">
      <c r="A711" s="59"/>
      <c r="B711" s="14" t="s">
        <v>127</v>
      </c>
      <c r="C711" s="62"/>
      <c r="D711" s="62"/>
      <c r="E711" s="62"/>
      <c r="F711" s="62"/>
    </row>
    <row r="712" spans="1:8">
      <c r="A712" s="62"/>
      <c r="B712" s="62" t="s">
        <v>292</v>
      </c>
      <c r="C712" s="49" t="s">
        <v>265</v>
      </c>
      <c r="D712" s="60">
        <v>10</v>
      </c>
      <c r="E712" s="60">
        <f>8515/6</f>
        <v>1419.1666666666667</v>
      </c>
      <c r="F712" s="61">
        <f>D712*E712</f>
        <v>14191.666666666668</v>
      </c>
    </row>
    <row r="713" spans="1:8" ht="27.6">
      <c r="A713" s="62"/>
      <c r="B713" s="14" t="s">
        <v>461</v>
      </c>
      <c r="C713" s="49"/>
      <c r="D713" s="60"/>
      <c r="E713" s="60"/>
      <c r="F713" s="8"/>
      <c r="H713" s="86" t="s">
        <v>479</v>
      </c>
    </row>
    <row r="714" spans="1:8">
      <c r="A714" s="62"/>
      <c r="B714" s="47" t="s">
        <v>266</v>
      </c>
      <c r="C714" s="62"/>
      <c r="D714" s="62"/>
      <c r="E714" s="62"/>
      <c r="F714" s="60">
        <f>F712*30%</f>
        <v>4257.5</v>
      </c>
    </row>
    <row r="715" spans="1:8">
      <c r="A715" s="62"/>
      <c r="B715" s="47" t="s">
        <v>267</v>
      </c>
      <c r="C715" s="62"/>
      <c r="D715" s="62"/>
      <c r="E715" s="62"/>
      <c r="F715" s="62"/>
    </row>
    <row r="716" spans="1:8">
      <c r="A716" s="59">
        <v>9999</v>
      </c>
      <c r="B716" s="47" t="s">
        <v>217</v>
      </c>
      <c r="C716" s="49" t="s">
        <v>233</v>
      </c>
      <c r="D716" s="60">
        <v>2.73</v>
      </c>
      <c r="E716" s="60">
        <v>2.27</v>
      </c>
      <c r="F716" s="61">
        <f>D716*E716</f>
        <v>6.1970999999999998</v>
      </c>
    </row>
    <row r="717" spans="1:8">
      <c r="A717" s="62"/>
      <c r="B717" s="47" t="s">
        <v>219</v>
      </c>
      <c r="C717" s="62"/>
      <c r="D717" s="62"/>
      <c r="E717" s="62"/>
      <c r="F717" s="62"/>
    </row>
    <row r="718" spans="1:8">
      <c r="A718" s="70">
        <v>116</v>
      </c>
      <c r="B718" s="47" t="s">
        <v>220</v>
      </c>
      <c r="C718" s="49" t="s">
        <v>227</v>
      </c>
      <c r="D718" s="60">
        <v>0.33</v>
      </c>
      <c r="E718" s="60">
        <v>897</v>
      </c>
      <c r="F718" s="61">
        <f>D718*E718</f>
        <v>296.01</v>
      </c>
    </row>
    <row r="719" spans="1:8">
      <c r="A719" s="70">
        <v>117</v>
      </c>
      <c r="B719" s="47" t="s">
        <v>268</v>
      </c>
      <c r="C719" s="49" t="s">
        <v>227</v>
      </c>
      <c r="D719" s="60">
        <v>0.66</v>
      </c>
      <c r="E719" s="60">
        <v>816</v>
      </c>
      <c r="F719" s="61">
        <f>D719*E719</f>
        <v>538.56000000000006</v>
      </c>
    </row>
    <row r="720" spans="1:8">
      <c r="A720" s="70">
        <v>114</v>
      </c>
      <c r="B720" s="47" t="s">
        <v>221</v>
      </c>
      <c r="C720" s="49" t="s">
        <v>227</v>
      </c>
      <c r="D720" s="60">
        <v>0.66</v>
      </c>
      <c r="E720" s="60">
        <v>736</v>
      </c>
      <c r="F720" s="61">
        <f>D720*E720</f>
        <v>485.76000000000005</v>
      </c>
    </row>
    <row r="721" spans="1:6">
      <c r="A721" s="62"/>
      <c r="B721" s="47" t="s">
        <v>223</v>
      </c>
      <c r="C721" s="62"/>
      <c r="D721" s="62"/>
      <c r="E721" s="62"/>
      <c r="F721" s="66">
        <f>SUM(F712:F720)</f>
        <v>19775.693766666667</v>
      </c>
    </row>
    <row r="722" spans="1:6">
      <c r="A722" s="62"/>
      <c r="B722" s="47" t="s">
        <v>222</v>
      </c>
      <c r="C722" s="62"/>
      <c r="D722" s="62"/>
      <c r="E722" s="62"/>
      <c r="F722" s="60">
        <f>F721*1%</f>
        <v>197.75693766666669</v>
      </c>
    </row>
    <row r="723" spans="1:6">
      <c r="A723" s="62"/>
      <c r="B723" s="47" t="s">
        <v>223</v>
      </c>
      <c r="C723" s="62"/>
      <c r="D723" s="62"/>
      <c r="E723" s="62"/>
      <c r="F723" s="66">
        <f>SUM(F721:F722)</f>
        <v>19973.450704333332</v>
      </c>
    </row>
    <row r="724" spans="1:6">
      <c r="A724" s="62"/>
      <c r="B724" s="47" t="s">
        <v>277</v>
      </c>
      <c r="C724" s="62"/>
      <c r="D724" s="62"/>
      <c r="E724" s="62"/>
      <c r="F724" s="60">
        <f>F723*0.2127</f>
        <v>4248.3529648117001</v>
      </c>
    </row>
    <row r="725" spans="1:6">
      <c r="A725" s="62"/>
      <c r="B725" s="47" t="s">
        <v>223</v>
      </c>
      <c r="C725" s="62"/>
      <c r="D725" s="62"/>
      <c r="E725" s="62"/>
      <c r="F725" s="66">
        <f>SUM(F723:F724)</f>
        <v>24221.803669145032</v>
      </c>
    </row>
    <row r="726" spans="1:6">
      <c r="A726" s="62"/>
      <c r="B726" s="47" t="s">
        <v>234</v>
      </c>
      <c r="C726" s="62"/>
      <c r="D726" s="62"/>
      <c r="E726" s="62"/>
      <c r="F726" s="60">
        <f>F725*15%</f>
        <v>3633.2705503717548</v>
      </c>
    </row>
    <row r="727" spans="1:6">
      <c r="A727" s="62"/>
      <c r="B727" s="47" t="s">
        <v>223</v>
      </c>
      <c r="C727" s="62"/>
      <c r="D727" s="62"/>
      <c r="E727" s="62"/>
      <c r="F727" s="66">
        <f>SUM(F725:F726)</f>
        <v>27855.074219516788</v>
      </c>
    </row>
    <row r="728" spans="1:6">
      <c r="A728" s="62"/>
      <c r="B728" s="47" t="s">
        <v>224</v>
      </c>
      <c r="C728" s="62"/>
      <c r="D728" s="62"/>
      <c r="E728" s="62"/>
      <c r="F728" s="60">
        <f>F727*1%</f>
        <v>278.55074219516786</v>
      </c>
    </row>
    <row r="729" spans="1:6">
      <c r="A729" s="62"/>
      <c r="B729" s="47" t="s">
        <v>269</v>
      </c>
      <c r="C729" s="62"/>
      <c r="D729" s="62"/>
      <c r="E729" s="62"/>
      <c r="F729" s="66">
        <f>SUM(F727:F728)</f>
        <v>28133.624961711954</v>
      </c>
    </row>
    <row r="730" spans="1:6">
      <c r="A730" s="62"/>
      <c r="B730" s="47" t="s">
        <v>270</v>
      </c>
      <c r="C730" s="62"/>
      <c r="D730" s="62"/>
      <c r="E730" s="62"/>
      <c r="F730" s="60">
        <f>F729/10</f>
        <v>2813.3624961711953</v>
      </c>
    </row>
    <row r="731" spans="1:6">
      <c r="A731" s="67"/>
      <c r="B731" s="53" t="s">
        <v>226</v>
      </c>
      <c r="C731" s="67"/>
      <c r="D731" s="67"/>
      <c r="E731" s="67"/>
      <c r="F731" s="68">
        <v>2813</v>
      </c>
    </row>
    <row r="733" spans="1:6">
      <c r="A733" s="2">
        <v>23</v>
      </c>
      <c r="B733" s="72" t="s">
        <v>293</v>
      </c>
    </row>
    <row r="735" spans="1:6">
      <c r="A735" s="40" t="s">
        <v>228</v>
      </c>
      <c r="B735" s="40" t="s">
        <v>59</v>
      </c>
      <c r="C735" s="40" t="s">
        <v>3</v>
      </c>
      <c r="D735" s="40" t="s">
        <v>2</v>
      </c>
      <c r="E735" s="40" t="s">
        <v>229</v>
      </c>
      <c r="F735" s="40" t="s">
        <v>230</v>
      </c>
    </row>
    <row r="736" spans="1:6">
      <c r="A736" s="58"/>
      <c r="B736" s="45" t="s">
        <v>264</v>
      </c>
      <c r="C736" s="58"/>
      <c r="D736" s="58"/>
      <c r="E736" s="58"/>
      <c r="F736" s="58"/>
    </row>
    <row r="737" spans="1:8">
      <c r="A737" s="62"/>
      <c r="B737" s="47" t="s">
        <v>232</v>
      </c>
      <c r="C737" s="62"/>
      <c r="D737" s="62"/>
      <c r="E737" s="62"/>
      <c r="F737" s="62"/>
    </row>
    <row r="738" spans="1:8">
      <c r="A738" s="59"/>
      <c r="B738" s="14" t="s">
        <v>127</v>
      </c>
      <c r="C738" s="62"/>
      <c r="D738" s="62"/>
      <c r="E738" s="62"/>
      <c r="F738" s="62"/>
    </row>
    <row r="739" spans="1:8">
      <c r="A739" s="62"/>
      <c r="B739" s="62" t="s">
        <v>286</v>
      </c>
      <c r="C739" s="49" t="s">
        <v>265</v>
      </c>
      <c r="D739" s="60">
        <v>10</v>
      </c>
      <c r="E739" s="60">
        <f>5583/6</f>
        <v>930.5</v>
      </c>
      <c r="F739" s="61">
        <f>D739*E739</f>
        <v>9305</v>
      </c>
    </row>
    <row r="740" spans="1:8" ht="27.6">
      <c r="A740" s="62"/>
      <c r="B740" s="14" t="s">
        <v>462</v>
      </c>
      <c r="C740" s="49"/>
      <c r="D740" s="60"/>
      <c r="E740" s="60"/>
      <c r="F740" s="8"/>
      <c r="H740" s="86" t="s">
        <v>479</v>
      </c>
    </row>
    <row r="741" spans="1:8">
      <c r="A741" s="62"/>
      <c r="B741" s="47" t="s">
        <v>266</v>
      </c>
      <c r="C741" s="62"/>
      <c r="D741" s="62"/>
      <c r="E741" s="62"/>
      <c r="F741" s="60">
        <f>F739*30%</f>
        <v>2791.5</v>
      </c>
    </row>
    <row r="742" spans="1:8">
      <c r="A742" s="62"/>
      <c r="B742" s="47" t="s">
        <v>267</v>
      </c>
      <c r="C742" s="62"/>
      <c r="D742" s="62"/>
      <c r="E742" s="62"/>
      <c r="F742" s="62"/>
    </row>
    <row r="743" spans="1:8">
      <c r="A743" s="59">
        <v>9999</v>
      </c>
      <c r="B743" s="47" t="s">
        <v>217</v>
      </c>
      <c r="C743" s="49" t="s">
        <v>233</v>
      </c>
      <c r="D743" s="60">
        <v>2.73</v>
      </c>
      <c r="E743" s="60">
        <v>2.27</v>
      </c>
      <c r="F743" s="61">
        <f>D743*E743</f>
        <v>6.1970999999999998</v>
      </c>
    </row>
    <row r="744" spans="1:8">
      <c r="A744" s="62"/>
      <c r="B744" s="47" t="s">
        <v>219</v>
      </c>
      <c r="C744" s="62"/>
      <c r="D744" s="62"/>
      <c r="E744" s="62"/>
      <c r="F744" s="62"/>
    </row>
    <row r="745" spans="1:8">
      <c r="A745" s="70">
        <v>116</v>
      </c>
      <c r="B745" s="47" t="s">
        <v>220</v>
      </c>
      <c r="C745" s="49" t="s">
        <v>227</v>
      </c>
      <c r="D745" s="60">
        <v>0.33</v>
      </c>
      <c r="E745" s="60">
        <v>897</v>
      </c>
      <c r="F745" s="61">
        <f>D745*E745</f>
        <v>296.01</v>
      </c>
    </row>
    <row r="746" spans="1:8">
      <c r="A746" s="70">
        <v>117</v>
      </c>
      <c r="B746" s="47" t="s">
        <v>268</v>
      </c>
      <c r="C746" s="49" t="s">
        <v>227</v>
      </c>
      <c r="D746" s="60">
        <v>0.66</v>
      </c>
      <c r="E746" s="60">
        <v>816</v>
      </c>
      <c r="F746" s="61">
        <f>D746*E746</f>
        <v>538.56000000000006</v>
      </c>
    </row>
    <row r="747" spans="1:8">
      <c r="A747" s="70">
        <v>114</v>
      </c>
      <c r="B747" s="47" t="s">
        <v>221</v>
      </c>
      <c r="C747" s="49" t="s">
        <v>227</v>
      </c>
      <c r="D747" s="60">
        <v>0.66</v>
      </c>
      <c r="E747" s="60">
        <v>736</v>
      </c>
      <c r="F747" s="61">
        <f>D747*E747</f>
        <v>485.76000000000005</v>
      </c>
    </row>
    <row r="748" spans="1:8">
      <c r="A748" s="62"/>
      <c r="B748" s="47" t="s">
        <v>223</v>
      </c>
      <c r="C748" s="62"/>
      <c r="D748" s="62"/>
      <c r="E748" s="62"/>
      <c r="F748" s="66">
        <f>SUM(F739:F747)</f>
        <v>13423.027099999999</v>
      </c>
    </row>
    <row r="749" spans="1:8">
      <c r="A749" s="62"/>
      <c r="B749" s="47" t="s">
        <v>222</v>
      </c>
      <c r="C749" s="62"/>
      <c r="D749" s="62"/>
      <c r="E749" s="62"/>
      <c r="F749" s="60">
        <f>F748*1%</f>
        <v>134.23027099999999</v>
      </c>
    </row>
    <row r="750" spans="1:8">
      <c r="A750" s="62"/>
      <c r="B750" s="47" t="s">
        <v>223</v>
      </c>
      <c r="C750" s="62"/>
      <c r="D750" s="62"/>
      <c r="E750" s="62"/>
      <c r="F750" s="66">
        <f>SUM(F748:F749)</f>
        <v>13557.257371</v>
      </c>
    </row>
    <row r="751" spans="1:8">
      <c r="A751" s="62"/>
      <c r="B751" s="47" t="s">
        <v>277</v>
      </c>
      <c r="C751" s="62"/>
      <c r="D751" s="62"/>
      <c r="E751" s="62"/>
      <c r="F751" s="60">
        <f>F750*0.2127</f>
        <v>2883.6286428117</v>
      </c>
    </row>
    <row r="752" spans="1:8">
      <c r="A752" s="62"/>
      <c r="B752" s="47" t="s">
        <v>223</v>
      </c>
      <c r="C752" s="62"/>
      <c r="D752" s="62"/>
      <c r="E752" s="62"/>
      <c r="F752" s="66">
        <f>SUM(F750:F751)</f>
        <v>16440.886013811702</v>
      </c>
    </row>
    <row r="753" spans="1:8">
      <c r="A753" s="62"/>
      <c r="B753" s="47" t="s">
        <v>234</v>
      </c>
      <c r="C753" s="62"/>
      <c r="D753" s="62"/>
      <c r="E753" s="62"/>
      <c r="F753" s="60">
        <f>F752*15%</f>
        <v>2466.1329020717553</v>
      </c>
    </row>
    <row r="754" spans="1:8">
      <c r="A754" s="62"/>
      <c r="B754" s="47" t="s">
        <v>223</v>
      </c>
      <c r="C754" s="62"/>
      <c r="D754" s="62"/>
      <c r="E754" s="62"/>
      <c r="F754" s="66">
        <f>SUM(F752:F753)</f>
        <v>18907.018915883458</v>
      </c>
    </row>
    <row r="755" spans="1:8">
      <c r="A755" s="62"/>
      <c r="B755" s="47" t="s">
        <v>224</v>
      </c>
      <c r="C755" s="62"/>
      <c r="D755" s="62"/>
      <c r="E755" s="62"/>
      <c r="F755" s="60">
        <f>F754*1%</f>
        <v>189.07018915883458</v>
      </c>
    </row>
    <row r="756" spans="1:8">
      <c r="A756" s="62"/>
      <c r="B756" s="47" t="s">
        <v>269</v>
      </c>
      <c r="C756" s="62"/>
      <c r="D756" s="62"/>
      <c r="E756" s="62"/>
      <c r="F756" s="66">
        <f>SUM(F754:F755)</f>
        <v>19096.089105042294</v>
      </c>
    </row>
    <row r="757" spans="1:8">
      <c r="A757" s="62"/>
      <c r="B757" s="47" t="s">
        <v>270</v>
      </c>
      <c r="C757" s="62"/>
      <c r="D757" s="62"/>
      <c r="E757" s="62"/>
      <c r="F757" s="60">
        <f>F756/10</f>
        <v>1909.6089105042295</v>
      </c>
    </row>
    <row r="758" spans="1:8">
      <c r="A758" s="67"/>
      <c r="B758" s="53" t="s">
        <v>226</v>
      </c>
      <c r="C758" s="67"/>
      <c r="D758" s="67"/>
      <c r="E758" s="67"/>
      <c r="F758" s="68">
        <v>1910</v>
      </c>
    </row>
    <row r="761" spans="1:8">
      <c r="A761" s="2">
        <v>24</v>
      </c>
      <c r="B761" s="72" t="s">
        <v>294</v>
      </c>
    </row>
    <row r="762" spans="1:8">
      <c r="B762" s="2" t="s">
        <v>295</v>
      </c>
    </row>
    <row r="763" spans="1:8">
      <c r="A763" s="40" t="s">
        <v>228</v>
      </c>
      <c r="B763" s="40" t="s">
        <v>59</v>
      </c>
      <c r="C763" s="40" t="s">
        <v>3</v>
      </c>
      <c r="D763" s="40" t="s">
        <v>2</v>
      </c>
      <c r="E763" s="40" t="s">
        <v>229</v>
      </c>
      <c r="F763" s="40" t="s">
        <v>230</v>
      </c>
    </row>
    <row r="764" spans="1:8">
      <c r="A764" s="58"/>
      <c r="B764" s="45" t="s">
        <v>264</v>
      </c>
      <c r="C764" s="58"/>
      <c r="D764" s="58"/>
      <c r="E764" s="58"/>
      <c r="F764" s="58"/>
    </row>
    <row r="765" spans="1:8">
      <c r="A765" s="62"/>
      <c r="B765" s="47" t="s">
        <v>232</v>
      </c>
      <c r="C765" s="62"/>
      <c r="D765" s="62"/>
      <c r="E765" s="62"/>
      <c r="F765" s="62"/>
    </row>
    <row r="766" spans="1:8">
      <c r="A766" s="59"/>
      <c r="B766" s="14" t="s">
        <v>127</v>
      </c>
      <c r="C766" s="62"/>
      <c r="D766" s="62"/>
      <c r="E766" s="62"/>
      <c r="F766" s="62"/>
    </row>
    <row r="767" spans="1:8">
      <c r="A767" s="62"/>
      <c r="B767" s="62" t="s">
        <v>288</v>
      </c>
      <c r="C767" s="49" t="s">
        <v>265</v>
      </c>
      <c r="D767" s="60">
        <v>10</v>
      </c>
      <c r="E767" s="60">
        <f>2445/6</f>
        <v>407.5</v>
      </c>
      <c r="F767" s="61">
        <f>D767*E767</f>
        <v>4075</v>
      </c>
    </row>
    <row r="768" spans="1:8" ht="27.6">
      <c r="A768" s="62"/>
      <c r="B768" s="14" t="s">
        <v>463</v>
      </c>
      <c r="C768" s="49"/>
      <c r="D768" s="60"/>
      <c r="E768" s="60"/>
      <c r="F768" s="8"/>
      <c r="H768" s="86" t="s">
        <v>479</v>
      </c>
    </row>
    <row r="769" spans="1:6">
      <c r="A769" s="62"/>
      <c r="B769" s="47" t="s">
        <v>266</v>
      </c>
      <c r="C769" s="62"/>
      <c r="D769" s="62"/>
      <c r="E769" s="62"/>
      <c r="F769" s="60">
        <f>F767*30%</f>
        <v>1222.5</v>
      </c>
    </row>
    <row r="770" spans="1:6">
      <c r="A770" s="62"/>
      <c r="B770" s="47" t="s">
        <v>267</v>
      </c>
      <c r="C770" s="62"/>
      <c r="D770" s="62"/>
      <c r="E770" s="62"/>
      <c r="F770" s="62"/>
    </row>
    <row r="771" spans="1:6">
      <c r="A771" s="59">
        <v>9999</v>
      </c>
      <c r="B771" s="47" t="s">
        <v>217</v>
      </c>
      <c r="C771" s="49" t="s">
        <v>233</v>
      </c>
      <c r="D771" s="60">
        <v>2.73</v>
      </c>
      <c r="E771" s="60">
        <v>2.27</v>
      </c>
      <c r="F771" s="61">
        <f>D771*E771</f>
        <v>6.1970999999999998</v>
      </c>
    </row>
    <row r="772" spans="1:6">
      <c r="A772" s="62"/>
      <c r="B772" s="47" t="s">
        <v>219</v>
      </c>
      <c r="C772" s="62"/>
      <c r="D772" s="62"/>
      <c r="E772" s="62"/>
      <c r="F772" s="62"/>
    </row>
    <row r="773" spans="1:6">
      <c r="A773" s="70">
        <v>116</v>
      </c>
      <c r="B773" s="47" t="s">
        <v>220</v>
      </c>
      <c r="C773" s="49" t="s">
        <v>227</v>
      </c>
      <c r="D773" s="60">
        <v>0.33</v>
      </c>
      <c r="E773" s="60">
        <v>897</v>
      </c>
      <c r="F773" s="61">
        <f>D773*E773</f>
        <v>296.01</v>
      </c>
    </row>
    <row r="774" spans="1:6">
      <c r="A774" s="70">
        <v>117</v>
      </c>
      <c r="B774" s="47" t="s">
        <v>268</v>
      </c>
      <c r="C774" s="49" t="s">
        <v>227</v>
      </c>
      <c r="D774" s="60">
        <v>0.66</v>
      </c>
      <c r="E774" s="60">
        <v>816</v>
      </c>
      <c r="F774" s="61">
        <f>D774*E774</f>
        <v>538.56000000000006</v>
      </c>
    </row>
    <row r="775" spans="1:6">
      <c r="A775" s="70">
        <v>114</v>
      </c>
      <c r="B775" s="47" t="s">
        <v>221</v>
      </c>
      <c r="C775" s="49" t="s">
        <v>227</v>
      </c>
      <c r="D775" s="60">
        <v>0.66</v>
      </c>
      <c r="E775" s="60">
        <v>736</v>
      </c>
      <c r="F775" s="61">
        <f>D775*E775</f>
        <v>485.76000000000005</v>
      </c>
    </row>
    <row r="776" spans="1:6">
      <c r="A776" s="62"/>
      <c r="B776" s="47" t="s">
        <v>223</v>
      </c>
      <c r="C776" s="62"/>
      <c r="D776" s="62"/>
      <c r="E776" s="62"/>
      <c r="F776" s="66">
        <f>SUM(F767:F775)</f>
        <v>6624.0271000000012</v>
      </c>
    </row>
    <row r="777" spans="1:6">
      <c r="A777" s="62"/>
      <c r="B777" s="47" t="s">
        <v>222</v>
      </c>
      <c r="C777" s="62"/>
      <c r="D777" s="62"/>
      <c r="E777" s="62"/>
      <c r="F777" s="60">
        <f>F776*1%</f>
        <v>66.240271000000007</v>
      </c>
    </row>
    <row r="778" spans="1:6">
      <c r="A778" s="62"/>
      <c r="B778" s="47" t="s">
        <v>223</v>
      </c>
      <c r="C778" s="62"/>
      <c r="D778" s="62"/>
      <c r="E778" s="62"/>
      <c r="F778" s="66">
        <f>SUM(F776:F777)</f>
        <v>6690.2673710000008</v>
      </c>
    </row>
    <row r="779" spans="1:6">
      <c r="A779" s="62"/>
      <c r="B779" s="47" t="s">
        <v>277</v>
      </c>
      <c r="C779" s="62"/>
      <c r="D779" s="62"/>
      <c r="E779" s="62"/>
      <c r="F779" s="60">
        <f>F778*0.2127</f>
        <v>1423.0198698117001</v>
      </c>
    </row>
    <row r="780" spans="1:6">
      <c r="A780" s="62"/>
      <c r="B780" s="47" t="s">
        <v>223</v>
      </c>
      <c r="C780" s="62"/>
      <c r="D780" s="62"/>
      <c r="E780" s="62"/>
      <c r="F780" s="66">
        <f>SUM(F778:F779)</f>
        <v>8113.2872408117009</v>
      </c>
    </row>
    <row r="781" spans="1:6">
      <c r="A781" s="62"/>
      <c r="B781" s="47" t="s">
        <v>234</v>
      </c>
      <c r="C781" s="62"/>
      <c r="D781" s="62"/>
      <c r="E781" s="62"/>
      <c r="F781" s="60">
        <f>F780*15%</f>
        <v>1216.9930861217551</v>
      </c>
    </row>
    <row r="782" spans="1:6">
      <c r="A782" s="62"/>
      <c r="B782" s="47" t="s">
        <v>223</v>
      </c>
      <c r="C782" s="62"/>
      <c r="D782" s="62"/>
      <c r="E782" s="62"/>
      <c r="F782" s="66">
        <f>SUM(F780:F781)</f>
        <v>9330.2803269334563</v>
      </c>
    </row>
    <row r="783" spans="1:6">
      <c r="A783" s="62"/>
      <c r="B783" s="47" t="s">
        <v>224</v>
      </c>
      <c r="C783" s="62"/>
      <c r="D783" s="62"/>
      <c r="E783" s="62"/>
      <c r="F783" s="60">
        <f>F782*1%</f>
        <v>93.302803269334561</v>
      </c>
    </row>
    <row r="784" spans="1:6">
      <c r="A784" s="62"/>
      <c r="B784" s="47" t="s">
        <v>269</v>
      </c>
      <c r="C784" s="62"/>
      <c r="D784" s="62"/>
      <c r="E784" s="62"/>
      <c r="F784" s="66">
        <f>SUM(F782:F783)</f>
        <v>9423.5831302027909</v>
      </c>
    </row>
    <row r="785" spans="1:6">
      <c r="A785" s="62"/>
      <c r="B785" s="47" t="s">
        <v>270</v>
      </c>
      <c r="C785" s="62"/>
      <c r="D785" s="62"/>
      <c r="E785" s="62"/>
      <c r="F785" s="60">
        <f>F784/10</f>
        <v>942.35831302027907</v>
      </c>
    </row>
    <row r="786" spans="1:6">
      <c r="A786" s="67"/>
      <c r="B786" s="53" t="s">
        <v>226</v>
      </c>
      <c r="C786" s="67"/>
      <c r="D786" s="67"/>
      <c r="E786" s="67"/>
      <c r="F786" s="68">
        <v>942</v>
      </c>
    </row>
    <row r="789" spans="1:6">
      <c r="A789">
        <v>20</v>
      </c>
      <c r="B789" s="78" t="s">
        <v>347</v>
      </c>
      <c r="C789"/>
      <c r="D789"/>
      <c r="E789"/>
      <c r="F789"/>
    </row>
    <row r="790" spans="1:6">
      <c r="A790"/>
      <c r="B790"/>
      <c r="C790"/>
      <c r="D790"/>
      <c r="E790"/>
      <c r="F790"/>
    </row>
    <row r="791" spans="1:6">
      <c r="A791" s="76" t="s">
        <v>228</v>
      </c>
      <c r="B791" s="76" t="s">
        <v>59</v>
      </c>
      <c r="C791" s="76" t="s">
        <v>3</v>
      </c>
      <c r="D791" s="76" t="s">
        <v>2</v>
      </c>
      <c r="E791" s="76" t="s">
        <v>229</v>
      </c>
      <c r="F791" s="76" t="s">
        <v>230</v>
      </c>
    </row>
    <row r="792" spans="1:6">
      <c r="A792" s="44"/>
      <c r="B792" s="45" t="s">
        <v>324</v>
      </c>
      <c r="C792" s="44"/>
      <c r="D792" s="44"/>
      <c r="E792" s="44"/>
      <c r="F792" s="44"/>
    </row>
    <row r="793" spans="1:6">
      <c r="A793" s="46"/>
      <c r="B793" s="47" t="s">
        <v>325</v>
      </c>
      <c r="C793" s="46"/>
      <c r="D793" s="46"/>
      <c r="E793" s="46"/>
      <c r="F793" s="46"/>
    </row>
    <row r="794" spans="1:6">
      <c r="A794" s="46"/>
      <c r="B794" s="47" t="s">
        <v>236</v>
      </c>
      <c r="C794" s="46"/>
      <c r="D794" s="46"/>
      <c r="E794" s="46"/>
      <c r="F794" s="46"/>
    </row>
    <row r="795" spans="1:6">
      <c r="A795" s="46"/>
      <c r="B795" s="47" t="s">
        <v>348</v>
      </c>
      <c r="C795" s="46"/>
      <c r="D795" s="46"/>
      <c r="E795" s="46"/>
      <c r="F795" s="46"/>
    </row>
    <row r="796" spans="1:6">
      <c r="A796" s="73">
        <v>40634</v>
      </c>
      <c r="B796" s="55" t="s">
        <v>246</v>
      </c>
      <c r="C796" s="49" t="s">
        <v>247</v>
      </c>
      <c r="D796" s="50">
        <f>1.75*1.75*0.15</f>
        <v>0.45937499999999998</v>
      </c>
      <c r="E796" s="50">
        <v>6189.65</v>
      </c>
      <c r="F796" s="50">
        <f>D796*E796</f>
        <v>2843.3704687499999</v>
      </c>
    </row>
    <row r="797" spans="1:6">
      <c r="A797" s="46"/>
      <c r="B797" s="77" t="s">
        <v>326</v>
      </c>
      <c r="C797" s="46"/>
      <c r="D797" s="46"/>
      <c r="E797" s="46"/>
      <c r="F797" s="46"/>
    </row>
    <row r="798" spans="1:6">
      <c r="A798" s="46"/>
      <c r="B798" s="47" t="s">
        <v>327</v>
      </c>
      <c r="C798" s="46"/>
      <c r="D798" s="46"/>
      <c r="E798" s="46"/>
      <c r="F798" s="46"/>
    </row>
    <row r="799" spans="1:6">
      <c r="A799" s="46"/>
      <c r="B799" s="47" t="s">
        <v>349</v>
      </c>
      <c r="C799" s="46"/>
      <c r="D799" s="46"/>
      <c r="E799" s="46"/>
      <c r="F799" s="46"/>
    </row>
    <row r="800" spans="1:6">
      <c r="A800" s="46"/>
      <c r="B800" s="47" t="s">
        <v>328</v>
      </c>
      <c r="C800" s="46"/>
      <c r="D800" s="46"/>
      <c r="E800" s="46"/>
      <c r="F800" s="46"/>
    </row>
    <row r="801" spans="1:6">
      <c r="A801" s="46"/>
      <c r="B801" s="47" t="s">
        <v>329</v>
      </c>
      <c r="C801" s="46"/>
      <c r="D801" s="46"/>
      <c r="E801" s="46"/>
      <c r="F801" s="46"/>
    </row>
    <row r="802" spans="1:6">
      <c r="A802" s="46"/>
      <c r="B802" s="47" t="s">
        <v>350</v>
      </c>
      <c r="C802" s="46"/>
      <c r="D802" s="46"/>
      <c r="E802" s="46"/>
      <c r="F802" s="46"/>
    </row>
    <row r="803" spans="1:6">
      <c r="A803" s="47" t="s">
        <v>251</v>
      </c>
      <c r="B803" s="47" t="s">
        <v>252</v>
      </c>
      <c r="C803" s="49" t="s">
        <v>247</v>
      </c>
      <c r="D803" s="50">
        <v>0.77</v>
      </c>
      <c r="E803" s="50">
        <v>7370.65</v>
      </c>
      <c r="F803" s="50">
        <f>D803*E803</f>
        <v>5675.4004999999997</v>
      </c>
    </row>
    <row r="804" spans="1:6">
      <c r="A804" s="46"/>
      <c r="B804" s="47" t="s">
        <v>330</v>
      </c>
      <c r="C804" s="46"/>
      <c r="D804" s="46"/>
      <c r="E804" s="46"/>
      <c r="F804" s="46"/>
    </row>
    <row r="805" spans="1:6">
      <c r="A805" s="46"/>
      <c r="B805" s="47" t="s">
        <v>331</v>
      </c>
      <c r="C805" s="46"/>
      <c r="D805" s="46"/>
      <c r="E805" s="46"/>
      <c r="F805" s="46"/>
    </row>
    <row r="806" spans="1:6">
      <c r="A806" s="46"/>
      <c r="B806" s="47" t="s">
        <v>351</v>
      </c>
      <c r="C806" s="46"/>
      <c r="D806" s="46"/>
      <c r="E806" s="46"/>
      <c r="F806" s="46"/>
    </row>
    <row r="807" spans="1:6">
      <c r="A807" s="46"/>
      <c r="B807" s="47" t="s">
        <v>352</v>
      </c>
      <c r="C807" s="46"/>
      <c r="D807" s="46"/>
      <c r="E807" s="46"/>
      <c r="F807" s="46"/>
    </row>
    <row r="808" spans="1:6">
      <c r="A808" s="46"/>
      <c r="B808" s="47" t="s">
        <v>353</v>
      </c>
      <c r="C808" s="46"/>
      <c r="D808" s="46"/>
      <c r="E808" s="46"/>
      <c r="F808" s="46"/>
    </row>
    <row r="809" spans="1:6">
      <c r="A809" s="46"/>
      <c r="B809" s="47" t="s">
        <v>332</v>
      </c>
      <c r="C809" s="46"/>
      <c r="D809" s="46"/>
      <c r="E809" s="46"/>
      <c r="F809" s="46"/>
    </row>
    <row r="810" spans="1:6">
      <c r="A810" s="46"/>
      <c r="B810" s="47" t="s">
        <v>354</v>
      </c>
      <c r="C810" s="46"/>
      <c r="D810" s="46"/>
      <c r="E810" s="46"/>
      <c r="F810" s="46"/>
    </row>
    <row r="811" spans="1:6">
      <c r="A811" s="74">
        <v>41518</v>
      </c>
      <c r="B811" s="47" t="s">
        <v>259</v>
      </c>
      <c r="C811" s="49" t="s">
        <v>260</v>
      </c>
      <c r="D811" s="50">
        <v>3.47</v>
      </c>
      <c r="E811" s="50">
        <v>449.55</v>
      </c>
      <c r="F811" s="50">
        <f>D811*E811</f>
        <v>1559.9385000000002</v>
      </c>
    </row>
    <row r="812" spans="1:6">
      <c r="A812" s="46"/>
      <c r="B812" s="47" t="s">
        <v>346</v>
      </c>
      <c r="C812" s="46"/>
      <c r="D812" s="46"/>
      <c r="E812" s="46"/>
      <c r="F812" s="46"/>
    </row>
    <row r="813" spans="1:6">
      <c r="A813" s="46"/>
      <c r="B813" s="47" t="s">
        <v>333</v>
      </c>
      <c r="C813" s="46"/>
      <c r="D813" s="46"/>
      <c r="E813" s="46"/>
      <c r="F813" s="46"/>
    </row>
    <row r="814" spans="1:6">
      <c r="A814" s="46"/>
      <c r="B814" s="47" t="s">
        <v>355</v>
      </c>
      <c r="C814" s="46"/>
      <c r="D814" s="46"/>
      <c r="E814" s="46"/>
      <c r="F814" s="46"/>
    </row>
    <row r="815" spans="1:6">
      <c r="A815" s="46"/>
      <c r="B815" s="47" t="s">
        <v>334</v>
      </c>
      <c r="C815" s="46"/>
      <c r="D815" s="46"/>
      <c r="E815" s="46"/>
      <c r="F815" s="46"/>
    </row>
    <row r="816" spans="1:6">
      <c r="A816" s="46"/>
      <c r="B816" s="47" t="s">
        <v>356</v>
      </c>
      <c r="C816" s="46"/>
      <c r="D816" s="46"/>
      <c r="E816" s="46"/>
      <c r="F816" s="46"/>
    </row>
    <row r="817" spans="1:6">
      <c r="A817" s="46"/>
      <c r="B817" s="47" t="s">
        <v>357</v>
      </c>
      <c r="C817" s="46"/>
      <c r="D817" s="46"/>
      <c r="E817" s="46"/>
      <c r="F817" s="46"/>
    </row>
    <row r="818" spans="1:6">
      <c r="A818" s="75" t="s">
        <v>367</v>
      </c>
      <c r="B818" s="47" t="s">
        <v>366</v>
      </c>
      <c r="C818" s="49" t="s">
        <v>247</v>
      </c>
      <c r="D818" s="50">
        <v>0.21</v>
      </c>
      <c r="E818" s="50">
        <v>9045.75</v>
      </c>
      <c r="F818" s="50">
        <f>D818*E818</f>
        <v>1899.6074999999998</v>
      </c>
    </row>
    <row r="819" spans="1:6">
      <c r="A819" s="46"/>
      <c r="B819" s="47" t="s">
        <v>335</v>
      </c>
      <c r="C819" s="46"/>
      <c r="D819" s="46"/>
      <c r="E819" s="46"/>
      <c r="F819" s="46"/>
    </row>
    <row r="820" spans="1:6">
      <c r="A820" s="46"/>
      <c r="B820" s="77" t="s">
        <v>358</v>
      </c>
      <c r="C820" s="46"/>
      <c r="D820" s="46"/>
      <c r="E820" s="46"/>
      <c r="F820" s="46"/>
    </row>
    <row r="821" spans="1:6">
      <c r="A821" s="46"/>
      <c r="B821" s="47" t="s">
        <v>359</v>
      </c>
      <c r="C821" s="46"/>
      <c r="D821" s="46"/>
      <c r="E821" s="46"/>
      <c r="F821" s="46"/>
    </row>
    <row r="822" spans="1:6">
      <c r="A822" s="46"/>
      <c r="B822" s="47" t="s">
        <v>360</v>
      </c>
      <c r="C822" s="46"/>
      <c r="D822" s="46"/>
      <c r="E822" s="46"/>
      <c r="F822" s="46"/>
    </row>
    <row r="823" spans="1:6">
      <c r="A823" s="46"/>
      <c r="B823" s="47" t="s">
        <v>361</v>
      </c>
      <c r="C823" s="46"/>
      <c r="D823" s="46"/>
      <c r="E823" s="46"/>
      <c r="F823" s="46"/>
    </row>
    <row r="824" spans="1:6">
      <c r="A824" s="46"/>
      <c r="B824" s="47" t="s">
        <v>362</v>
      </c>
      <c r="C824" s="46"/>
      <c r="D824" s="46"/>
      <c r="E824" s="46"/>
      <c r="F824" s="46"/>
    </row>
    <row r="825" spans="1:6">
      <c r="A825" s="47" t="s">
        <v>336</v>
      </c>
      <c r="B825" s="47" t="s">
        <v>337</v>
      </c>
      <c r="C825" s="49" t="s">
        <v>260</v>
      </c>
      <c r="D825" s="50">
        <v>1.17</v>
      </c>
      <c r="E825" s="50">
        <v>842.5</v>
      </c>
      <c r="F825" s="50">
        <f>D825*E825</f>
        <v>985.72499999999991</v>
      </c>
    </row>
    <row r="826" spans="1:6">
      <c r="A826" s="46"/>
      <c r="B826" s="47" t="s">
        <v>363</v>
      </c>
      <c r="C826" s="46"/>
      <c r="D826" s="46"/>
      <c r="E826" s="46"/>
      <c r="F826" s="46"/>
    </row>
    <row r="827" spans="1:6">
      <c r="A827" s="46"/>
      <c r="B827" s="47" t="s">
        <v>338</v>
      </c>
      <c r="C827" s="46"/>
      <c r="D827" s="46"/>
      <c r="E827" s="46"/>
      <c r="F827" s="46"/>
    </row>
    <row r="828" spans="1:6">
      <c r="A828" s="46"/>
      <c r="B828" s="47" t="s">
        <v>364</v>
      </c>
      <c r="C828" s="46"/>
      <c r="D828" s="46"/>
      <c r="E828" s="46"/>
      <c r="F828" s="46"/>
    </row>
    <row r="829" spans="1:6">
      <c r="A829" s="47" t="s">
        <v>339</v>
      </c>
      <c r="B829" s="47" t="s">
        <v>340</v>
      </c>
      <c r="C829" s="49" t="s">
        <v>341</v>
      </c>
      <c r="D829" s="50">
        <f>48.06*0.21</f>
        <v>10.092600000000001</v>
      </c>
      <c r="E829" s="50">
        <v>107.85</v>
      </c>
      <c r="F829" s="50">
        <f>D829*E829</f>
        <v>1088.4869100000001</v>
      </c>
    </row>
    <row r="830" spans="1:6">
      <c r="A830" s="48"/>
      <c r="B830" s="77" t="s">
        <v>365</v>
      </c>
      <c r="C830" s="49" t="s">
        <v>216</v>
      </c>
      <c r="D830" s="50">
        <v>1</v>
      </c>
      <c r="E830" s="50">
        <v>1540</v>
      </c>
      <c r="F830" s="50">
        <f>D830*E830</f>
        <v>1540</v>
      </c>
    </row>
    <row r="831" spans="1:6">
      <c r="A831" s="48">
        <v>9977</v>
      </c>
      <c r="B831" s="47" t="s">
        <v>342</v>
      </c>
      <c r="C831" s="49" t="s">
        <v>233</v>
      </c>
      <c r="D831" s="50">
        <v>7.15</v>
      </c>
      <c r="E831" s="50">
        <v>2.27</v>
      </c>
      <c r="F831" s="50">
        <f>D831*E831</f>
        <v>16.230499999999999</v>
      </c>
    </row>
    <row r="832" spans="1:6">
      <c r="A832" s="48">
        <v>9999</v>
      </c>
      <c r="B832" s="47" t="s">
        <v>343</v>
      </c>
      <c r="C832" s="49" t="s">
        <v>233</v>
      </c>
      <c r="D832" s="50">
        <v>7.15</v>
      </c>
      <c r="E832" s="50">
        <v>2.27</v>
      </c>
      <c r="F832" s="50">
        <f>D832*E832</f>
        <v>16.230499999999999</v>
      </c>
    </row>
    <row r="833" spans="1:6">
      <c r="A833" s="48">
        <v>9999</v>
      </c>
      <c r="B833" s="47" t="s">
        <v>344</v>
      </c>
      <c r="C833" s="49" t="s">
        <v>233</v>
      </c>
      <c r="D833" s="50">
        <v>13.52</v>
      </c>
      <c r="E833" s="50">
        <v>2.27</v>
      </c>
      <c r="F833" s="50">
        <f>D833*E833</f>
        <v>30.6904</v>
      </c>
    </row>
    <row r="834" spans="1:6">
      <c r="A834" s="46"/>
      <c r="B834" s="47" t="s">
        <v>223</v>
      </c>
      <c r="C834" s="46"/>
      <c r="D834" s="46"/>
      <c r="E834" s="46"/>
      <c r="F834" s="54">
        <f>SUM(F795:F833)</f>
        <v>15655.680278749998</v>
      </c>
    </row>
    <row r="835" spans="1:6">
      <c r="A835" s="46"/>
      <c r="B835" s="47" t="s">
        <v>261</v>
      </c>
      <c r="C835" s="46"/>
      <c r="D835" s="46"/>
      <c r="E835" s="46"/>
      <c r="F835" s="50">
        <f>(F834-(F796+F803+F811+F818+F825+F829))*1%</f>
        <v>16.031513999999987</v>
      </c>
    </row>
    <row r="836" spans="1:6">
      <c r="A836" s="46"/>
      <c r="B836" s="47" t="s">
        <v>223</v>
      </c>
      <c r="C836" s="46"/>
      <c r="D836" s="46"/>
      <c r="E836" s="46"/>
      <c r="F836" s="54">
        <f>SUM(F834:F835)</f>
        <v>15671.711792749998</v>
      </c>
    </row>
    <row r="837" spans="1:6">
      <c r="A837" s="46"/>
      <c r="B837" s="47" t="s">
        <v>276</v>
      </c>
      <c r="C837" s="46"/>
      <c r="D837" s="46"/>
      <c r="E837" s="46"/>
      <c r="F837" s="60">
        <f>(F836-(F796+F803+F811+F818+F825+F829))*0.2127</f>
        <v>344.40020580779981</v>
      </c>
    </row>
    <row r="838" spans="1:6">
      <c r="A838" s="46"/>
      <c r="B838" s="47" t="s">
        <v>223</v>
      </c>
      <c r="C838" s="46"/>
      <c r="D838" s="46"/>
      <c r="E838" s="46"/>
      <c r="F838" s="54">
        <f>SUM(F836:F837)</f>
        <v>16016.111998557799</v>
      </c>
    </row>
    <row r="839" spans="1:6">
      <c r="A839" s="46"/>
      <c r="B839" s="47" t="s">
        <v>262</v>
      </c>
      <c r="C839" s="46"/>
      <c r="D839" s="46"/>
      <c r="E839" s="46"/>
      <c r="F839" s="50">
        <f>(F838-(F796+F803+F811+F818+F825+F829))*15%</f>
        <v>294.53746797116992</v>
      </c>
    </row>
    <row r="840" spans="1:6">
      <c r="A840" s="46"/>
      <c r="B840" s="47" t="s">
        <v>223</v>
      </c>
      <c r="C840" s="46"/>
      <c r="D840" s="46"/>
      <c r="E840" s="46"/>
      <c r="F840" s="54">
        <f>SUM(F838:F839)</f>
        <v>16310.649466528968</v>
      </c>
    </row>
    <row r="841" spans="1:6">
      <c r="A841" s="46"/>
      <c r="B841" s="47" t="s">
        <v>263</v>
      </c>
      <c r="C841" s="46"/>
      <c r="D841" s="46"/>
      <c r="E841" s="46"/>
      <c r="F841" s="50">
        <f>(F840-(F796+F803+F811+F818+F825+F829))*1%</f>
        <v>22.581205877789689</v>
      </c>
    </row>
    <row r="842" spans="1:6">
      <c r="A842" s="46"/>
      <c r="B842" s="47" t="s">
        <v>345</v>
      </c>
      <c r="C842" s="46"/>
      <c r="D842" s="46"/>
      <c r="E842" s="46"/>
      <c r="F842" s="50">
        <f>SUM(F840:F841)</f>
        <v>16333.230672406758</v>
      </c>
    </row>
    <row r="843" spans="1:6">
      <c r="A843" s="52"/>
      <c r="B843" s="53" t="s">
        <v>226</v>
      </c>
      <c r="C843" s="52"/>
      <c r="D843" s="52"/>
      <c r="E843" s="52"/>
      <c r="F843" s="56">
        <v>16333</v>
      </c>
    </row>
    <row r="847" spans="1:6">
      <c r="A847" s="2">
        <v>21</v>
      </c>
      <c r="B847" s="69" t="s">
        <v>386</v>
      </c>
    </row>
    <row r="849" spans="1:6" ht="27.6">
      <c r="A849" s="41" t="s">
        <v>228</v>
      </c>
      <c r="B849" s="40" t="s">
        <v>59</v>
      </c>
      <c r="C849" s="40" t="s">
        <v>3</v>
      </c>
      <c r="D849" s="42" t="s">
        <v>2</v>
      </c>
      <c r="E849" s="42" t="s">
        <v>229</v>
      </c>
      <c r="F849" s="43" t="s">
        <v>230</v>
      </c>
    </row>
    <row r="850" spans="1:6">
      <c r="A850" s="44"/>
      <c r="B850" s="45" t="s">
        <v>380</v>
      </c>
      <c r="C850" s="44"/>
      <c r="D850" s="44"/>
      <c r="E850" s="44"/>
      <c r="F850" s="44"/>
    </row>
    <row r="851" spans="1:6">
      <c r="A851" s="46"/>
      <c r="B851" s="47" t="s">
        <v>381</v>
      </c>
      <c r="C851" s="46"/>
      <c r="D851" s="46"/>
      <c r="E851" s="46"/>
      <c r="F851" s="46"/>
    </row>
    <row r="852" spans="1:6">
      <c r="A852" s="46"/>
      <c r="B852" s="47" t="s">
        <v>232</v>
      </c>
      <c r="C852" s="46"/>
      <c r="D852" s="46"/>
      <c r="E852" s="46"/>
      <c r="F852" s="46"/>
    </row>
    <row r="853" spans="1:6">
      <c r="A853" s="46">
        <v>7418</v>
      </c>
      <c r="B853" s="47" t="s">
        <v>464</v>
      </c>
      <c r="C853" s="49" t="s">
        <v>216</v>
      </c>
      <c r="D853" s="50">
        <v>1</v>
      </c>
      <c r="E853" s="50">
        <v>2030</v>
      </c>
      <c r="F853" s="50">
        <f>D853*E853</f>
        <v>2030</v>
      </c>
    </row>
    <row r="854" spans="1:6">
      <c r="A854" s="48">
        <v>1608</v>
      </c>
      <c r="B854" s="47" t="s">
        <v>382</v>
      </c>
      <c r="C854" s="49" t="s">
        <v>216</v>
      </c>
      <c r="D854" s="50">
        <v>1</v>
      </c>
      <c r="E854" s="50">
        <v>65</v>
      </c>
      <c r="F854" s="50">
        <f>D854*E854</f>
        <v>65</v>
      </c>
    </row>
    <row r="855" spans="1:6">
      <c r="A855" s="48">
        <v>1555</v>
      </c>
      <c r="B855" s="47" t="s">
        <v>383</v>
      </c>
      <c r="C855" s="49" t="s">
        <v>216</v>
      </c>
      <c r="D855" s="50">
        <v>1</v>
      </c>
      <c r="E855" s="50">
        <v>18</v>
      </c>
      <c r="F855" s="50">
        <f>D855*E855</f>
        <v>18</v>
      </c>
    </row>
    <row r="856" spans="1:6">
      <c r="A856" s="48">
        <v>9988</v>
      </c>
      <c r="B856" s="47" t="s">
        <v>384</v>
      </c>
      <c r="C856" s="49" t="s">
        <v>233</v>
      </c>
      <c r="D856" s="50">
        <v>5.33</v>
      </c>
      <c r="E856" s="50">
        <v>2.12</v>
      </c>
      <c r="F856" s="50">
        <f>D856*E856</f>
        <v>11.2996</v>
      </c>
    </row>
    <row r="857" spans="1:6">
      <c r="A857" s="46"/>
      <c r="B857" s="47" t="s">
        <v>219</v>
      </c>
      <c r="C857" s="46"/>
      <c r="D857" s="46"/>
      <c r="E857" s="46"/>
      <c r="F857" s="46"/>
    </row>
    <row r="858" spans="1:6">
      <c r="A858" s="51">
        <v>116</v>
      </c>
      <c r="B858" s="47" t="s">
        <v>220</v>
      </c>
      <c r="C858" s="49" t="s">
        <v>227</v>
      </c>
      <c r="D858" s="50">
        <v>0.33</v>
      </c>
      <c r="E858" s="50">
        <v>784</v>
      </c>
      <c r="F858" s="50">
        <f t="shared" ref="F858:F859" si="0">D858*E858</f>
        <v>258.72000000000003</v>
      </c>
    </row>
    <row r="859" spans="1:6">
      <c r="A859" s="51">
        <v>114</v>
      </c>
      <c r="B859" s="47" t="s">
        <v>221</v>
      </c>
      <c r="C859" s="49" t="s">
        <v>227</v>
      </c>
      <c r="D859" s="50">
        <v>0.33</v>
      </c>
      <c r="E859" s="50">
        <v>645</v>
      </c>
      <c r="F859" s="50">
        <f t="shared" si="0"/>
        <v>212.85000000000002</v>
      </c>
    </row>
    <row r="860" spans="1:6">
      <c r="A860" s="46"/>
      <c r="B860" s="47" t="s">
        <v>223</v>
      </c>
      <c r="C860" s="46"/>
      <c r="D860" s="46"/>
      <c r="E860" s="46"/>
      <c r="F860" s="54">
        <f>SUM(F853:F859)</f>
        <v>2595.8695999999995</v>
      </c>
    </row>
    <row r="861" spans="1:6">
      <c r="A861" s="46"/>
      <c r="B861" s="47" t="s">
        <v>222</v>
      </c>
      <c r="C861" s="46"/>
      <c r="D861" s="46"/>
      <c r="E861" s="46"/>
      <c r="F861" s="50">
        <f>F860*1%</f>
        <v>25.958695999999996</v>
      </c>
    </row>
    <row r="862" spans="1:6">
      <c r="A862" s="46"/>
      <c r="B862" s="47" t="s">
        <v>223</v>
      </c>
      <c r="C862" s="46"/>
      <c r="D862" s="46"/>
      <c r="E862" s="46"/>
      <c r="F862" s="54">
        <f>SUM(F860:F861)</f>
        <v>2621.8282959999997</v>
      </c>
    </row>
    <row r="863" spans="1:6">
      <c r="A863" s="46"/>
      <c r="B863" s="47" t="s">
        <v>277</v>
      </c>
      <c r="C863" s="46"/>
      <c r="D863" s="46"/>
      <c r="E863" s="46"/>
      <c r="F863" s="50">
        <f>F862*0.2127</f>
        <v>557.66287855919995</v>
      </c>
    </row>
    <row r="864" spans="1:6">
      <c r="A864" s="46"/>
      <c r="B864" s="47" t="s">
        <v>223</v>
      </c>
      <c r="C864" s="46"/>
      <c r="D864" s="46"/>
      <c r="E864" s="46"/>
      <c r="F864" s="54">
        <f>SUM(F862:F863)</f>
        <v>3179.4911745591999</v>
      </c>
    </row>
    <row r="865" spans="1:6">
      <c r="A865" s="46"/>
      <c r="B865" s="47" t="s">
        <v>234</v>
      </c>
      <c r="C865" s="46"/>
      <c r="D865" s="46"/>
      <c r="E865" s="46"/>
      <c r="F865" s="50">
        <f>F864*15%</f>
        <v>476.92367618387993</v>
      </c>
    </row>
    <row r="866" spans="1:6">
      <c r="A866" s="46"/>
      <c r="B866" s="47" t="s">
        <v>223</v>
      </c>
      <c r="C866" s="46"/>
      <c r="D866" s="46"/>
      <c r="E866" s="46"/>
      <c r="F866" s="54">
        <f>SUM(F864:F865)</f>
        <v>3656.41485074308</v>
      </c>
    </row>
    <row r="867" spans="1:6">
      <c r="A867" s="46"/>
      <c r="B867" s="47" t="s">
        <v>224</v>
      </c>
      <c r="C867" s="46"/>
      <c r="D867" s="46"/>
      <c r="E867" s="46"/>
      <c r="F867" s="50">
        <f>F866*1%</f>
        <v>36.564148507430801</v>
      </c>
    </row>
    <row r="868" spans="1:6">
      <c r="A868" s="46"/>
      <c r="B868" s="47" t="s">
        <v>385</v>
      </c>
      <c r="C868" s="46"/>
      <c r="D868" s="46"/>
      <c r="E868" s="46"/>
      <c r="F868" s="54">
        <f>SUM(F866:F867)</f>
        <v>3692.9789992505107</v>
      </c>
    </row>
    <row r="869" spans="1:6">
      <c r="A869" s="52"/>
      <c r="B869" s="53" t="s">
        <v>226</v>
      </c>
      <c r="C869" s="52"/>
      <c r="D869" s="52"/>
      <c r="E869" s="52"/>
      <c r="F869" s="56">
        <v>3693</v>
      </c>
    </row>
    <row r="872" spans="1:6">
      <c r="A872" s="2">
        <v>22</v>
      </c>
      <c r="B872" s="72" t="s">
        <v>391</v>
      </c>
    </row>
    <row r="874" spans="1:6">
      <c r="A874" s="76" t="s">
        <v>228</v>
      </c>
      <c r="B874" s="40" t="s">
        <v>59</v>
      </c>
      <c r="C874" s="40" t="s">
        <v>3</v>
      </c>
      <c r="D874" s="42" t="s">
        <v>2</v>
      </c>
      <c r="E874" s="42" t="s">
        <v>229</v>
      </c>
      <c r="F874" s="43" t="s">
        <v>230</v>
      </c>
    </row>
    <row r="875" spans="1:6">
      <c r="A875" s="44"/>
      <c r="B875" s="45" t="s">
        <v>389</v>
      </c>
      <c r="C875" s="44"/>
      <c r="D875" s="44"/>
      <c r="E875" s="44"/>
      <c r="F875" s="44"/>
    </row>
    <row r="876" spans="1:6">
      <c r="A876" s="46"/>
      <c r="B876" s="47"/>
      <c r="C876" s="46"/>
      <c r="D876" s="46"/>
      <c r="E876" s="46"/>
      <c r="F876" s="46"/>
    </row>
    <row r="877" spans="1:6">
      <c r="A877" s="46"/>
      <c r="B877" s="47" t="s">
        <v>232</v>
      </c>
      <c r="C877" s="46"/>
      <c r="D877" s="46"/>
      <c r="E877" s="46"/>
      <c r="F877" s="46"/>
    </row>
    <row r="878" spans="1:6">
      <c r="A878" s="46">
        <v>1</v>
      </c>
      <c r="B878" s="47" t="s">
        <v>390</v>
      </c>
      <c r="C878" s="49"/>
      <c r="D878" s="50"/>
      <c r="E878" s="50"/>
      <c r="F878" s="50"/>
    </row>
    <row r="879" spans="1:6">
      <c r="A879" s="46"/>
      <c r="B879" s="47" t="s">
        <v>392</v>
      </c>
      <c r="C879" s="49"/>
      <c r="D879" s="50"/>
      <c r="E879" s="50"/>
      <c r="F879" s="50"/>
    </row>
    <row r="880" spans="1:6">
      <c r="A880" s="46"/>
      <c r="B880" s="47" t="s">
        <v>393</v>
      </c>
      <c r="C880" s="49"/>
      <c r="D880" s="50"/>
      <c r="E880" s="50"/>
      <c r="F880" s="50"/>
    </row>
    <row r="881" spans="1:6">
      <c r="A881" s="46"/>
      <c r="B881" s="47" t="s">
        <v>394</v>
      </c>
      <c r="C881" s="49"/>
      <c r="D881" s="50"/>
      <c r="E881" s="50"/>
      <c r="F881" s="50"/>
    </row>
    <row r="882" spans="1:6">
      <c r="A882" s="46"/>
      <c r="B882" s="47" t="s">
        <v>395</v>
      </c>
      <c r="C882" s="49"/>
      <c r="D882" s="50"/>
      <c r="E882" s="50"/>
      <c r="F882" s="50"/>
    </row>
    <row r="883" spans="1:6">
      <c r="A883" s="46">
        <v>2</v>
      </c>
      <c r="B883" s="47" t="s">
        <v>396</v>
      </c>
      <c r="C883" s="49"/>
      <c r="D883" s="50"/>
      <c r="E883" s="50"/>
      <c r="F883" s="50"/>
    </row>
    <row r="884" spans="1:6">
      <c r="A884" s="46"/>
      <c r="B884" s="47" t="s">
        <v>398</v>
      </c>
      <c r="C884" s="49"/>
      <c r="D884" s="50"/>
      <c r="E884" s="50"/>
      <c r="F884" s="50"/>
    </row>
    <row r="885" spans="1:6">
      <c r="A885" s="46"/>
      <c r="B885" s="47" t="s">
        <v>399</v>
      </c>
      <c r="C885" s="49"/>
      <c r="D885" s="50"/>
      <c r="E885" s="50"/>
      <c r="F885" s="50"/>
    </row>
    <row r="886" spans="1:6">
      <c r="A886" s="48"/>
      <c r="B886" s="47" t="s">
        <v>400</v>
      </c>
      <c r="C886" s="49"/>
      <c r="D886" s="50"/>
      <c r="E886" s="50"/>
      <c r="F886" s="50"/>
    </row>
    <row r="887" spans="1:6">
      <c r="A887" s="48"/>
      <c r="B887" s="47" t="s">
        <v>401</v>
      </c>
      <c r="C887" s="49"/>
      <c r="D887" s="50"/>
      <c r="E887" s="50"/>
      <c r="F887" s="50"/>
    </row>
    <row r="888" spans="1:6">
      <c r="A888" s="48"/>
      <c r="B888" s="47" t="s">
        <v>402</v>
      </c>
      <c r="C888" s="49" t="s">
        <v>341</v>
      </c>
      <c r="D888" s="50">
        <v>16.170000000000002</v>
      </c>
      <c r="E888" s="50">
        <v>612.25</v>
      </c>
      <c r="F888" s="50">
        <f>D888*E888</f>
        <v>9900.0825000000004</v>
      </c>
    </row>
    <row r="889" spans="1:6">
      <c r="A889" s="48"/>
      <c r="B889" s="47" t="s">
        <v>403</v>
      </c>
      <c r="C889" s="49"/>
      <c r="D889" s="50"/>
      <c r="E889" s="50"/>
      <c r="F889" s="50"/>
    </row>
    <row r="890" spans="1:6">
      <c r="A890" s="46"/>
      <c r="B890" s="47" t="s">
        <v>397</v>
      </c>
      <c r="C890" s="62"/>
      <c r="D890" s="62"/>
      <c r="E890" s="62"/>
      <c r="F890" s="66">
        <f>SUM(F888)</f>
        <v>9900.0825000000004</v>
      </c>
    </row>
    <row r="891" spans="1:6">
      <c r="A891" s="46"/>
      <c r="B891" s="47" t="s">
        <v>270</v>
      </c>
      <c r="C891" s="62"/>
      <c r="D891" s="62"/>
      <c r="E891" s="62"/>
      <c r="F891" s="60">
        <f>F890/1.2</f>
        <v>8250.0687500000004</v>
      </c>
    </row>
    <row r="892" spans="1:6">
      <c r="A892" s="79"/>
      <c r="B892" s="53" t="s">
        <v>226</v>
      </c>
      <c r="C892" s="67"/>
      <c r="D892" s="67"/>
      <c r="E892" s="67"/>
      <c r="F892" s="68">
        <v>8250</v>
      </c>
    </row>
    <row r="895" spans="1:6">
      <c r="B895" s="14"/>
    </row>
    <row r="898" spans="1:8">
      <c r="A898" s="2">
        <v>23</v>
      </c>
      <c r="B898" s="69" t="s">
        <v>404</v>
      </c>
    </row>
    <row r="899" spans="1:8">
      <c r="B899" s="69"/>
    </row>
    <row r="900" spans="1:8">
      <c r="A900" s="40" t="s">
        <v>228</v>
      </c>
      <c r="B900" s="40" t="s">
        <v>59</v>
      </c>
      <c r="C900" s="40" t="s">
        <v>3</v>
      </c>
      <c r="D900" s="40" t="s">
        <v>2</v>
      </c>
      <c r="E900" s="40" t="s">
        <v>229</v>
      </c>
      <c r="F900" s="40" t="s">
        <v>230</v>
      </c>
    </row>
    <row r="901" spans="1:8">
      <c r="A901" s="58"/>
      <c r="B901" s="45" t="s">
        <v>407</v>
      </c>
      <c r="C901" s="58"/>
      <c r="D901" s="58"/>
      <c r="E901" s="58"/>
      <c r="F901" s="58"/>
    </row>
    <row r="902" spans="1:8">
      <c r="A902" s="62"/>
      <c r="B902" s="47" t="s">
        <v>232</v>
      </c>
      <c r="C902" s="62"/>
      <c r="D902" s="62"/>
      <c r="E902" s="62"/>
      <c r="F902" s="62"/>
    </row>
    <row r="903" spans="1:8">
      <c r="A903" s="59">
        <v>1</v>
      </c>
      <c r="B903" s="14" t="s">
        <v>271</v>
      </c>
      <c r="C903" s="62"/>
      <c r="D903" s="62"/>
      <c r="E903" s="62"/>
      <c r="F903" s="62"/>
    </row>
    <row r="904" spans="1:8">
      <c r="A904" s="62"/>
      <c r="B904" s="62" t="s">
        <v>288</v>
      </c>
      <c r="C904" s="49" t="s">
        <v>265</v>
      </c>
      <c r="D904" s="60">
        <v>0.45</v>
      </c>
      <c r="E904" s="60">
        <f>3142/3</f>
        <v>1047.3333333333333</v>
      </c>
      <c r="F904" s="61">
        <f>D904*E904</f>
        <v>471.29999999999995</v>
      </c>
    </row>
    <row r="905" spans="1:8" ht="27.6">
      <c r="A905" s="62"/>
      <c r="B905" s="14" t="s">
        <v>465</v>
      </c>
      <c r="C905" s="49"/>
      <c r="D905" s="60"/>
      <c r="E905" s="60"/>
      <c r="F905" s="8"/>
      <c r="H905" s="86" t="s">
        <v>476</v>
      </c>
    </row>
    <row r="906" spans="1:8">
      <c r="A906" s="62"/>
      <c r="B906" s="47" t="s">
        <v>408</v>
      </c>
      <c r="C906" s="62"/>
      <c r="D906" s="62"/>
      <c r="E906" s="62"/>
      <c r="F906" s="60">
        <f>F904*5%</f>
        <v>23.564999999999998</v>
      </c>
    </row>
    <row r="907" spans="1:8">
      <c r="A907" s="62"/>
      <c r="B907" s="47" t="s">
        <v>409</v>
      </c>
      <c r="C907" s="62"/>
      <c r="D907" s="62"/>
      <c r="E907" s="62"/>
      <c r="F907" s="62"/>
    </row>
    <row r="908" spans="1:8">
      <c r="A908" s="62">
        <v>2</v>
      </c>
      <c r="B908" s="47" t="s">
        <v>405</v>
      </c>
      <c r="C908" s="80" t="s">
        <v>9</v>
      </c>
      <c r="D908" s="81">
        <v>1</v>
      </c>
      <c r="E908" s="82">
        <v>709</v>
      </c>
      <c r="F908" s="61">
        <f>D908*E908</f>
        <v>709</v>
      </c>
    </row>
    <row r="909" spans="1:8">
      <c r="A909" s="62"/>
      <c r="B909" s="14" t="s">
        <v>452</v>
      </c>
      <c r="C909" s="80"/>
      <c r="D909" s="81"/>
      <c r="E909" s="82"/>
      <c r="F909" s="61"/>
    </row>
    <row r="910" spans="1:8">
      <c r="A910" s="59">
        <v>9999</v>
      </c>
      <c r="B910" s="47" t="s">
        <v>217</v>
      </c>
      <c r="C910" s="49" t="s">
        <v>233</v>
      </c>
      <c r="D910" s="60">
        <v>0.122</v>
      </c>
      <c r="E910" s="60">
        <v>2.27</v>
      </c>
      <c r="F910" s="61">
        <f>D910*E910</f>
        <v>0.27694000000000002</v>
      </c>
    </row>
    <row r="911" spans="1:8">
      <c r="A911" s="62"/>
      <c r="B911" s="47" t="s">
        <v>219</v>
      </c>
      <c r="C911" s="62"/>
      <c r="D911" s="62"/>
      <c r="E911" s="62"/>
      <c r="F911" s="62"/>
    </row>
    <row r="912" spans="1:8">
      <c r="A912" s="70">
        <v>116</v>
      </c>
      <c r="B912" s="47" t="s">
        <v>220</v>
      </c>
      <c r="C912" s="49" t="s">
        <v>227</v>
      </c>
      <c r="D912" s="60">
        <v>1.4E-2</v>
      </c>
      <c r="E912" s="60">
        <v>897</v>
      </c>
      <c r="F912" s="61">
        <f>D912*E912</f>
        <v>12.558</v>
      </c>
    </row>
    <row r="913" spans="1:6">
      <c r="A913" s="70">
        <v>117</v>
      </c>
      <c r="B913" s="47" t="s">
        <v>268</v>
      </c>
      <c r="C913" s="49" t="s">
        <v>227</v>
      </c>
      <c r="D913" s="60">
        <v>0.02</v>
      </c>
      <c r="E913" s="60">
        <v>816</v>
      </c>
      <c r="F913" s="61">
        <f>D913*E913</f>
        <v>16.32</v>
      </c>
    </row>
    <row r="914" spans="1:6">
      <c r="A914" s="62"/>
      <c r="B914" s="47" t="s">
        <v>223</v>
      </c>
      <c r="C914" s="62"/>
      <c r="D914" s="62"/>
      <c r="E914" s="62"/>
      <c r="F914" s="66">
        <f>SUM(F904:F913)</f>
        <v>1233.0199399999999</v>
      </c>
    </row>
    <row r="915" spans="1:6">
      <c r="A915" s="62"/>
      <c r="B915" s="47" t="s">
        <v>222</v>
      </c>
      <c r="C915" s="62"/>
      <c r="D915" s="62"/>
      <c r="E915" s="62"/>
      <c r="F915" s="60">
        <f>F914*1%</f>
        <v>12.3301994</v>
      </c>
    </row>
    <row r="916" spans="1:6">
      <c r="A916" s="62"/>
      <c r="B916" s="47" t="s">
        <v>223</v>
      </c>
      <c r="C916" s="62"/>
      <c r="D916" s="62"/>
      <c r="E916" s="62"/>
      <c r="F916" s="66">
        <f>SUM(F914:F915)</f>
        <v>1245.3501394</v>
      </c>
    </row>
    <row r="917" spans="1:6">
      <c r="A917" s="62"/>
      <c r="B917" s="47" t="s">
        <v>277</v>
      </c>
      <c r="C917" s="62"/>
      <c r="D917" s="62"/>
      <c r="E917" s="62"/>
      <c r="F917" s="60">
        <f>F916*0.2127</f>
        <v>264.88597465037998</v>
      </c>
    </row>
    <row r="918" spans="1:6">
      <c r="A918" s="62"/>
      <c r="B918" s="47" t="s">
        <v>223</v>
      </c>
      <c r="C918" s="62"/>
      <c r="D918" s="62"/>
      <c r="E918" s="62"/>
      <c r="F918" s="66">
        <f>SUM(F916:F917)</f>
        <v>1510.2361140503799</v>
      </c>
    </row>
    <row r="919" spans="1:6">
      <c r="A919" s="62"/>
      <c r="B919" s="47" t="s">
        <v>234</v>
      </c>
      <c r="C919" s="62"/>
      <c r="D919" s="62"/>
      <c r="E919" s="62"/>
      <c r="F919" s="60">
        <f>F918*15%</f>
        <v>226.53541710755698</v>
      </c>
    </row>
    <row r="920" spans="1:6">
      <c r="A920" s="62"/>
      <c r="B920" s="47" t="s">
        <v>223</v>
      </c>
      <c r="C920" s="62"/>
      <c r="D920" s="62"/>
      <c r="E920" s="62"/>
      <c r="F920" s="66">
        <f>SUM(F918:F919)</f>
        <v>1736.7715311579368</v>
      </c>
    </row>
    <row r="921" spans="1:6">
      <c r="A921" s="62"/>
      <c r="B921" s="47" t="s">
        <v>224</v>
      </c>
      <c r="C921" s="62"/>
      <c r="D921" s="62"/>
      <c r="E921" s="62"/>
      <c r="F921" s="60">
        <f>F920*1%</f>
        <v>17.367715311579367</v>
      </c>
    </row>
    <row r="922" spans="1:6">
      <c r="A922" s="62"/>
      <c r="B922" s="47" t="s">
        <v>406</v>
      </c>
      <c r="C922" s="62"/>
      <c r="D922" s="62"/>
      <c r="E922" s="62"/>
      <c r="F922" s="66">
        <f>SUM(F920:F921)</f>
        <v>1754.1392464695161</v>
      </c>
    </row>
    <row r="923" spans="1:6">
      <c r="A923" s="67"/>
      <c r="B923" s="53" t="s">
        <v>226</v>
      </c>
      <c r="C923" s="67"/>
      <c r="D923" s="67"/>
      <c r="E923" s="67"/>
      <c r="F923" s="68">
        <v>1754</v>
      </c>
    </row>
    <row r="926" spans="1:6">
      <c r="A926" s="2">
        <v>24</v>
      </c>
      <c r="B926" s="69" t="s">
        <v>411</v>
      </c>
    </row>
    <row r="927" spans="1:6">
      <c r="B927" s="69"/>
    </row>
    <row r="928" spans="1:6">
      <c r="A928" s="40" t="s">
        <v>228</v>
      </c>
      <c r="B928" s="40" t="s">
        <v>59</v>
      </c>
      <c r="C928" s="40" t="s">
        <v>3</v>
      </c>
      <c r="D928" s="40" t="s">
        <v>2</v>
      </c>
      <c r="E928" s="40" t="s">
        <v>229</v>
      </c>
      <c r="F928" s="40" t="s">
        <v>230</v>
      </c>
    </row>
    <row r="929" spans="1:8">
      <c r="A929" s="58"/>
      <c r="B929" s="45" t="s">
        <v>407</v>
      </c>
      <c r="C929" s="58"/>
      <c r="D929" s="58"/>
      <c r="E929" s="58"/>
      <c r="F929" s="58"/>
    </row>
    <row r="930" spans="1:8">
      <c r="A930" s="62"/>
      <c r="B930" s="47" t="s">
        <v>232</v>
      </c>
      <c r="C930" s="62"/>
      <c r="D930" s="62"/>
      <c r="E930" s="62"/>
      <c r="F930" s="62"/>
    </row>
    <row r="931" spans="1:8">
      <c r="A931" s="59">
        <v>1</v>
      </c>
      <c r="B931" s="14" t="s">
        <v>271</v>
      </c>
      <c r="C931" s="62"/>
      <c r="D931" s="62"/>
      <c r="E931" s="62"/>
      <c r="F931" s="62"/>
    </row>
    <row r="932" spans="1:8">
      <c r="A932" s="62"/>
      <c r="B932" s="62" t="s">
        <v>410</v>
      </c>
      <c r="C932" s="49" t="s">
        <v>265</v>
      </c>
      <c r="D932" s="60">
        <v>0.45</v>
      </c>
      <c r="E932" s="60">
        <f>2208/3</f>
        <v>736</v>
      </c>
      <c r="F932" s="61">
        <f>D932*E932</f>
        <v>331.2</v>
      </c>
    </row>
    <row r="933" spans="1:8" ht="27.6">
      <c r="A933" s="62"/>
      <c r="B933" s="14" t="s">
        <v>466</v>
      </c>
      <c r="C933" s="49"/>
      <c r="D933" s="60"/>
      <c r="E933" s="60"/>
      <c r="F933" s="8"/>
      <c r="H933" s="86" t="s">
        <v>476</v>
      </c>
    </row>
    <row r="934" spans="1:8">
      <c r="A934" s="62"/>
      <c r="B934" s="47" t="s">
        <v>408</v>
      </c>
      <c r="C934" s="62"/>
      <c r="D934" s="62"/>
      <c r="E934" s="62"/>
      <c r="F934" s="60">
        <f>F932*5%</f>
        <v>16.559999999999999</v>
      </c>
    </row>
    <row r="935" spans="1:8">
      <c r="A935" s="62"/>
      <c r="B935" s="47" t="s">
        <v>409</v>
      </c>
      <c r="C935" s="62"/>
      <c r="D935" s="62"/>
      <c r="E935" s="62"/>
      <c r="F935" s="62"/>
    </row>
    <row r="936" spans="1:8">
      <c r="A936" s="62">
        <v>2</v>
      </c>
      <c r="B936" s="47" t="s">
        <v>405</v>
      </c>
      <c r="C936" s="80" t="s">
        <v>9</v>
      </c>
      <c r="D936" s="81">
        <v>1</v>
      </c>
      <c r="E936" s="82">
        <v>467.4</v>
      </c>
      <c r="F936" s="61">
        <f>D936*E936</f>
        <v>467.4</v>
      </c>
    </row>
    <row r="937" spans="1:8">
      <c r="A937" s="62"/>
      <c r="B937" s="14" t="s">
        <v>452</v>
      </c>
      <c r="C937" s="80"/>
      <c r="D937" s="81"/>
      <c r="E937" s="82"/>
      <c r="F937" s="61"/>
    </row>
    <row r="938" spans="1:8">
      <c r="A938" s="59">
        <v>9999</v>
      </c>
      <c r="B938" s="47" t="s">
        <v>217</v>
      </c>
      <c r="C938" s="49" t="s">
        <v>233</v>
      </c>
      <c r="D938" s="60">
        <v>0.122</v>
      </c>
      <c r="E938" s="60">
        <v>2.27</v>
      </c>
      <c r="F938" s="61">
        <f>D938*E938</f>
        <v>0.27694000000000002</v>
      </c>
    </row>
    <row r="939" spans="1:8">
      <c r="A939" s="62"/>
      <c r="B939" s="47" t="s">
        <v>219</v>
      </c>
      <c r="C939" s="62"/>
      <c r="D939" s="62"/>
      <c r="E939" s="62"/>
      <c r="F939" s="62"/>
    </row>
    <row r="940" spans="1:8">
      <c r="A940" s="70">
        <v>116</v>
      </c>
      <c r="B940" s="47" t="s">
        <v>220</v>
      </c>
      <c r="C940" s="49" t="s">
        <v>227</v>
      </c>
      <c r="D940" s="60">
        <v>1.4E-2</v>
      </c>
      <c r="E940" s="60">
        <v>897</v>
      </c>
      <c r="F940" s="61">
        <f>D940*E940</f>
        <v>12.558</v>
      </c>
    </row>
    <row r="941" spans="1:8">
      <c r="A941" s="70">
        <v>117</v>
      </c>
      <c r="B941" s="47" t="s">
        <v>268</v>
      </c>
      <c r="C941" s="49" t="s">
        <v>227</v>
      </c>
      <c r="D941" s="60">
        <v>0.02</v>
      </c>
      <c r="E941" s="60">
        <v>816</v>
      </c>
      <c r="F941" s="61">
        <f>D941*E941</f>
        <v>16.32</v>
      </c>
    </row>
    <row r="942" spans="1:8">
      <c r="A942" s="62"/>
      <c r="B942" s="47" t="s">
        <v>223</v>
      </c>
      <c r="C942" s="62"/>
      <c r="D942" s="62"/>
      <c r="E942" s="62"/>
      <c r="F942" s="66">
        <f>SUM(F932:F941)</f>
        <v>844.31493999999998</v>
      </c>
    </row>
    <row r="943" spans="1:8">
      <c r="A943" s="62"/>
      <c r="B943" s="47" t="s">
        <v>222</v>
      </c>
      <c r="C943" s="62"/>
      <c r="D943" s="62"/>
      <c r="E943" s="62"/>
      <c r="F943" s="60">
        <f>F942*1%</f>
        <v>8.4431493999999994</v>
      </c>
    </row>
    <row r="944" spans="1:8">
      <c r="A944" s="62"/>
      <c r="B944" s="47" t="s">
        <v>223</v>
      </c>
      <c r="C944" s="62"/>
      <c r="D944" s="62"/>
      <c r="E944" s="62"/>
      <c r="F944" s="66">
        <f>SUM(F942:F943)</f>
        <v>852.75808940000002</v>
      </c>
    </row>
    <row r="945" spans="1:6">
      <c r="A945" s="62"/>
      <c r="B945" s="47" t="s">
        <v>277</v>
      </c>
      <c r="C945" s="62"/>
      <c r="D945" s="62"/>
      <c r="E945" s="62"/>
      <c r="F945" s="60">
        <f>F944*0.2127</f>
        <v>181.38164561537999</v>
      </c>
    </row>
    <row r="946" spans="1:6">
      <c r="A946" s="62"/>
      <c r="B946" s="47" t="s">
        <v>223</v>
      </c>
      <c r="C946" s="62"/>
      <c r="D946" s="62"/>
      <c r="E946" s="62"/>
      <c r="F946" s="66">
        <f>SUM(F944:F945)</f>
        <v>1034.13973501538</v>
      </c>
    </row>
    <row r="947" spans="1:6">
      <c r="A947" s="62"/>
      <c r="B947" s="47" t="s">
        <v>234</v>
      </c>
      <c r="C947" s="62"/>
      <c r="D947" s="62"/>
      <c r="E947" s="62"/>
      <c r="F947" s="60">
        <f>F946*15%</f>
        <v>155.12096025230699</v>
      </c>
    </row>
    <row r="948" spans="1:6">
      <c r="A948" s="62"/>
      <c r="B948" s="47" t="s">
        <v>223</v>
      </c>
      <c r="C948" s="62"/>
      <c r="D948" s="62"/>
      <c r="E948" s="62"/>
      <c r="F948" s="66">
        <f>SUM(F946:F947)</f>
        <v>1189.260695267687</v>
      </c>
    </row>
    <row r="949" spans="1:6">
      <c r="A949" s="62"/>
      <c r="B949" s="47" t="s">
        <v>224</v>
      </c>
      <c r="C949" s="62"/>
      <c r="D949" s="62"/>
      <c r="E949" s="62"/>
      <c r="F949" s="60">
        <f>F948*1%</f>
        <v>11.89260695267687</v>
      </c>
    </row>
    <row r="950" spans="1:6">
      <c r="A950" s="62"/>
      <c r="B950" s="47" t="s">
        <v>406</v>
      </c>
      <c r="C950" s="62"/>
      <c r="D950" s="62"/>
      <c r="E950" s="62"/>
      <c r="F950" s="66">
        <f>SUM(F948:F949)</f>
        <v>1201.1533022203639</v>
      </c>
    </row>
    <row r="951" spans="1:6">
      <c r="A951" s="67"/>
      <c r="B951" s="53" t="s">
        <v>226</v>
      </c>
      <c r="C951" s="67"/>
      <c r="D951" s="67"/>
      <c r="E951" s="67"/>
      <c r="F951" s="68">
        <v>1201</v>
      </c>
    </row>
    <row r="954" spans="1:6">
      <c r="A954" s="2">
        <v>25</v>
      </c>
      <c r="B954" s="2" t="s">
        <v>145</v>
      </c>
    </row>
    <row r="956" spans="1:6">
      <c r="A956" s="76" t="s">
        <v>228</v>
      </c>
      <c r="B956" s="40" t="s">
        <v>59</v>
      </c>
      <c r="C956" s="40" t="s">
        <v>3</v>
      </c>
      <c r="D956" s="42" t="s">
        <v>2</v>
      </c>
      <c r="E956" s="42" t="s">
        <v>229</v>
      </c>
      <c r="F956" s="43" t="s">
        <v>230</v>
      </c>
    </row>
    <row r="957" spans="1:6">
      <c r="A957" s="58"/>
      <c r="B957" s="45" t="s">
        <v>419</v>
      </c>
      <c r="C957" s="58"/>
      <c r="D957" s="58"/>
      <c r="E957" s="58"/>
      <c r="F957" s="58"/>
    </row>
    <row r="958" spans="1:6">
      <c r="A958" s="62"/>
      <c r="B958" s="47"/>
      <c r="C958" s="62"/>
      <c r="D958" s="62"/>
      <c r="E958" s="62"/>
      <c r="F958" s="62"/>
    </row>
    <row r="959" spans="1:6">
      <c r="A959" s="62"/>
      <c r="B959" s="47" t="s">
        <v>232</v>
      </c>
      <c r="C959" s="62"/>
      <c r="D959" s="62"/>
      <c r="E959" s="62"/>
      <c r="F959" s="62"/>
    </row>
    <row r="960" spans="1:6">
      <c r="A960" s="62">
        <v>1</v>
      </c>
      <c r="B960" s="47" t="s">
        <v>421</v>
      </c>
      <c r="C960" s="49"/>
      <c r="D960" s="60"/>
      <c r="E960" s="60"/>
      <c r="F960" s="60"/>
    </row>
    <row r="961" spans="1:6">
      <c r="A961" s="62"/>
      <c r="B961" s="47" t="s">
        <v>422</v>
      </c>
      <c r="C961" s="49"/>
      <c r="D961" s="60"/>
      <c r="E961" s="60"/>
      <c r="F961" s="60"/>
    </row>
    <row r="962" spans="1:6">
      <c r="A962" s="62"/>
      <c r="B962" s="47" t="s">
        <v>423</v>
      </c>
      <c r="C962" s="49"/>
      <c r="D962" s="60"/>
      <c r="E962" s="60"/>
      <c r="F962" s="60"/>
    </row>
    <row r="963" spans="1:6">
      <c r="A963" s="62">
        <v>2</v>
      </c>
      <c r="B963" s="47" t="s">
        <v>424</v>
      </c>
      <c r="C963" s="49"/>
      <c r="D963" s="60"/>
      <c r="E963" s="60"/>
      <c r="F963" s="60"/>
    </row>
    <row r="964" spans="1:6">
      <c r="A964" s="62"/>
      <c r="B964" s="47" t="s">
        <v>425</v>
      </c>
      <c r="C964" s="49"/>
      <c r="D964" s="60"/>
      <c r="E964" s="60"/>
      <c r="F964" s="60"/>
    </row>
    <row r="965" spans="1:6">
      <c r="A965" s="62"/>
      <c r="B965" s="47" t="s">
        <v>420</v>
      </c>
      <c r="C965" s="49"/>
      <c r="D965" s="60"/>
      <c r="E965" s="60"/>
      <c r="F965" s="60"/>
    </row>
    <row r="966" spans="1:6">
      <c r="A966" s="62"/>
      <c r="B966" s="47" t="s">
        <v>426</v>
      </c>
      <c r="C966" s="49"/>
      <c r="D966" s="60"/>
      <c r="E966" s="60"/>
      <c r="F966" s="60"/>
    </row>
    <row r="967" spans="1:6">
      <c r="A967" s="62"/>
      <c r="B967" s="47" t="s">
        <v>427</v>
      </c>
      <c r="C967" s="49"/>
      <c r="D967" s="60"/>
      <c r="E967" s="60"/>
      <c r="F967" s="60"/>
    </row>
    <row r="968" spans="1:6">
      <c r="A968" s="59"/>
      <c r="B968" s="47" t="s">
        <v>428</v>
      </c>
      <c r="C968" s="49"/>
      <c r="D968" s="60"/>
      <c r="E968" s="60"/>
      <c r="F968" s="60"/>
    </row>
    <row r="969" spans="1:6">
      <c r="A969" s="59"/>
      <c r="B969" s="47" t="s">
        <v>429</v>
      </c>
      <c r="C969" s="49" t="s">
        <v>341</v>
      </c>
      <c r="D969" s="60">
        <f>(21.6+2.25+17.55)+((21.6+2.25+17.55)*5%)</f>
        <v>43.470000000000006</v>
      </c>
      <c r="E969" s="60">
        <v>612.25</v>
      </c>
      <c r="F969" s="60">
        <f>D969*E969</f>
        <v>26614.507500000003</v>
      </c>
    </row>
    <row r="970" spans="1:6">
      <c r="A970" s="59"/>
      <c r="B970" s="47" t="s">
        <v>403</v>
      </c>
      <c r="C970" s="49"/>
      <c r="D970" s="60"/>
      <c r="E970" s="60"/>
      <c r="F970" s="60"/>
    </row>
    <row r="971" spans="1:6">
      <c r="A971" s="62"/>
      <c r="B971" s="47" t="s">
        <v>418</v>
      </c>
      <c r="C971" s="62"/>
      <c r="D971" s="62"/>
      <c r="E971" s="62"/>
      <c r="F971" s="66">
        <f>SUM(F969)</f>
        <v>26614.507500000003</v>
      </c>
    </row>
    <row r="972" spans="1:6">
      <c r="A972" s="62"/>
      <c r="B972" s="47" t="s">
        <v>270</v>
      </c>
      <c r="C972" s="62"/>
      <c r="D972" s="62"/>
      <c r="E972" s="62"/>
      <c r="F972" s="60">
        <f>F971/2</f>
        <v>13307.253750000002</v>
      </c>
    </row>
    <row r="973" spans="1:6">
      <c r="A973" s="79"/>
      <c r="B973" s="53" t="s">
        <v>226</v>
      </c>
      <c r="C973" s="67"/>
      <c r="D973" s="67"/>
      <c r="E973" s="67"/>
      <c r="F973" s="68">
        <v>13307.25</v>
      </c>
    </row>
    <row r="977" spans="1:6">
      <c r="A977" s="2">
        <v>25</v>
      </c>
      <c r="B977" s="2" t="s">
        <v>432</v>
      </c>
    </row>
    <row r="978" spans="1:6">
      <c r="B978" s="2" t="s">
        <v>30</v>
      </c>
    </row>
    <row r="980" spans="1:6">
      <c r="A980" s="76" t="s">
        <v>228</v>
      </c>
      <c r="B980" s="40" t="s">
        <v>59</v>
      </c>
      <c r="C980" s="40" t="s">
        <v>3</v>
      </c>
      <c r="D980" s="42" t="s">
        <v>2</v>
      </c>
      <c r="E980" s="42" t="s">
        <v>229</v>
      </c>
      <c r="F980" s="43" t="s">
        <v>230</v>
      </c>
    </row>
    <row r="981" spans="1:6">
      <c r="A981" s="44"/>
      <c r="B981" s="45" t="s">
        <v>437</v>
      </c>
      <c r="C981" s="44"/>
      <c r="D981" s="44"/>
      <c r="E981" s="44"/>
      <c r="F981" s="44"/>
    </row>
    <row r="982" spans="1:6">
      <c r="A982" s="46"/>
      <c r="B982" s="47" t="s">
        <v>30</v>
      </c>
      <c r="C982" s="46" t="s">
        <v>95</v>
      </c>
      <c r="D982" s="46">
        <v>1</v>
      </c>
      <c r="E982" s="11">
        <v>6431.3</v>
      </c>
      <c r="F982" s="46">
        <f>D982*E982</f>
        <v>6431.3</v>
      </c>
    </row>
    <row r="983" spans="1:6">
      <c r="A983" s="46"/>
      <c r="B983" s="47" t="s">
        <v>232</v>
      </c>
      <c r="C983" s="46"/>
      <c r="D983" s="46"/>
      <c r="E983" s="46"/>
      <c r="F983" s="46"/>
    </row>
    <row r="984" spans="1:6">
      <c r="A984" s="46">
        <v>2</v>
      </c>
      <c r="B984" s="47" t="s">
        <v>396</v>
      </c>
      <c r="C984" s="49"/>
      <c r="D984" s="50"/>
      <c r="E984" s="50"/>
      <c r="F984" s="50"/>
    </row>
    <row r="985" spans="1:6">
      <c r="A985" s="46"/>
      <c r="B985" s="47" t="s">
        <v>433</v>
      </c>
      <c r="C985" s="49"/>
      <c r="D985" s="50"/>
      <c r="E985" s="50"/>
      <c r="F985" s="50"/>
    </row>
    <row r="986" spans="1:6">
      <c r="A986" s="46"/>
      <c r="B986" s="47" t="s">
        <v>434</v>
      </c>
      <c r="C986" s="49"/>
      <c r="D986" s="50"/>
      <c r="E986" s="50"/>
      <c r="F986" s="50"/>
    </row>
    <row r="987" spans="1:6">
      <c r="A987" s="48"/>
      <c r="B987" s="47" t="s">
        <v>435</v>
      </c>
      <c r="C987" s="49"/>
      <c r="D987" s="50"/>
      <c r="E987" s="50"/>
      <c r="F987" s="50"/>
    </row>
    <row r="988" spans="1:6">
      <c r="A988" s="48"/>
      <c r="B988" s="47" t="s">
        <v>436</v>
      </c>
      <c r="C988" s="49" t="s">
        <v>341</v>
      </c>
      <c r="D988" s="50">
        <v>1.7010000000000001</v>
      </c>
      <c r="E988" s="50">
        <v>612.25</v>
      </c>
      <c r="F988" s="50">
        <f>D988*E988</f>
        <v>1041.4372499999999</v>
      </c>
    </row>
    <row r="989" spans="1:6">
      <c r="A989" s="48"/>
      <c r="B989" s="47" t="s">
        <v>403</v>
      </c>
      <c r="C989" s="49"/>
      <c r="D989" s="50"/>
      <c r="E989" s="50"/>
      <c r="F989" s="50"/>
    </row>
    <row r="990" spans="1:6">
      <c r="A990" s="46"/>
      <c r="B990" s="47" t="s">
        <v>438</v>
      </c>
      <c r="C990" s="62"/>
      <c r="D990" s="62"/>
      <c r="E990" s="62"/>
      <c r="F990" s="66">
        <f>SUM(F982:F989)</f>
        <v>7472.7372500000001</v>
      </c>
    </row>
    <row r="991" spans="1:6">
      <c r="A991" s="79"/>
      <c r="B991" s="53" t="s">
        <v>226</v>
      </c>
      <c r="C991" s="67"/>
      <c r="D991" s="67"/>
      <c r="E991" s="67"/>
      <c r="F991" s="68">
        <v>7473</v>
      </c>
    </row>
    <row r="994" spans="1:6">
      <c r="A994" s="2">
        <v>26</v>
      </c>
      <c r="B994" s="2" t="s">
        <v>432</v>
      </c>
    </row>
    <row r="995" spans="1:6">
      <c r="B995" s="4" t="s">
        <v>32</v>
      </c>
    </row>
    <row r="997" spans="1:6">
      <c r="A997" s="76" t="s">
        <v>228</v>
      </c>
      <c r="B997" s="40" t="s">
        <v>59</v>
      </c>
      <c r="C997" s="40" t="s">
        <v>3</v>
      </c>
      <c r="D997" s="42" t="s">
        <v>2</v>
      </c>
      <c r="E997" s="42" t="s">
        <v>229</v>
      </c>
      <c r="F997" s="43" t="s">
        <v>230</v>
      </c>
    </row>
    <row r="998" spans="1:6">
      <c r="A998" s="44"/>
      <c r="B998" s="45" t="s">
        <v>437</v>
      </c>
      <c r="C998" s="44"/>
      <c r="D998" s="44"/>
      <c r="E998" s="44"/>
      <c r="F998" s="44"/>
    </row>
    <row r="999" spans="1:6">
      <c r="A999" s="46"/>
      <c r="B999" s="4" t="s">
        <v>32</v>
      </c>
      <c r="C999" s="46" t="s">
        <v>95</v>
      </c>
      <c r="D999" s="46">
        <v>1</v>
      </c>
      <c r="E999" s="11">
        <v>7308.15</v>
      </c>
      <c r="F999" s="46">
        <f>D999*E999</f>
        <v>7308.15</v>
      </c>
    </row>
    <row r="1000" spans="1:6">
      <c r="A1000" s="46"/>
      <c r="B1000" s="47" t="s">
        <v>232</v>
      </c>
      <c r="C1000" s="46"/>
      <c r="D1000" s="46"/>
      <c r="E1000" s="46"/>
      <c r="F1000" s="46"/>
    </row>
    <row r="1001" spans="1:6">
      <c r="A1001" s="46">
        <v>2</v>
      </c>
      <c r="B1001" s="47" t="s">
        <v>396</v>
      </c>
      <c r="C1001" s="49"/>
      <c r="D1001" s="50"/>
      <c r="E1001" s="50"/>
      <c r="F1001" s="50"/>
    </row>
    <row r="1002" spans="1:6">
      <c r="A1002" s="46"/>
      <c r="B1002" s="47" t="s">
        <v>439</v>
      </c>
      <c r="C1002" s="49"/>
      <c r="D1002" s="50"/>
      <c r="E1002" s="50"/>
      <c r="F1002" s="50"/>
    </row>
    <row r="1003" spans="1:6">
      <c r="A1003" s="46"/>
      <c r="B1003" s="47" t="s">
        <v>440</v>
      </c>
      <c r="C1003" s="49"/>
      <c r="D1003" s="50"/>
      <c r="E1003" s="50"/>
      <c r="F1003" s="50"/>
    </row>
    <row r="1004" spans="1:6">
      <c r="A1004" s="48"/>
      <c r="B1004" s="47" t="s">
        <v>441</v>
      </c>
      <c r="C1004" s="49"/>
      <c r="D1004" s="50"/>
      <c r="E1004" s="50"/>
      <c r="F1004" s="50"/>
    </row>
    <row r="1005" spans="1:6">
      <c r="A1005" s="48"/>
      <c r="B1005" s="47" t="s">
        <v>442</v>
      </c>
      <c r="C1005" s="49" t="s">
        <v>341</v>
      </c>
      <c r="D1005" s="50">
        <v>3.024</v>
      </c>
      <c r="E1005" s="50">
        <v>612.25</v>
      </c>
      <c r="F1005" s="50">
        <f>D1005*E1005</f>
        <v>1851.444</v>
      </c>
    </row>
    <row r="1006" spans="1:6">
      <c r="A1006" s="48"/>
      <c r="B1006" s="47" t="s">
        <v>403</v>
      </c>
      <c r="C1006" s="49"/>
      <c r="D1006" s="50"/>
      <c r="E1006" s="50"/>
      <c r="F1006" s="50"/>
    </row>
    <row r="1007" spans="1:6">
      <c r="A1007" s="46"/>
      <c r="B1007" s="47" t="s">
        <v>438</v>
      </c>
      <c r="C1007" s="62"/>
      <c r="D1007" s="62"/>
      <c r="E1007" s="62"/>
      <c r="F1007" s="66">
        <f>SUM(F999:F1006)</f>
        <v>9159.5939999999991</v>
      </c>
    </row>
    <row r="1008" spans="1:6">
      <c r="A1008" s="79"/>
      <c r="B1008" s="53" t="s">
        <v>226</v>
      </c>
      <c r="C1008" s="67"/>
      <c r="D1008" s="67"/>
      <c r="E1008" s="67"/>
      <c r="F1008" s="68">
        <v>9160</v>
      </c>
    </row>
    <row r="1011" spans="1:6">
      <c r="A1011" s="2">
        <v>26</v>
      </c>
      <c r="B1011" s="2" t="s">
        <v>432</v>
      </c>
    </row>
    <row r="1012" spans="1:6">
      <c r="B1012" s="4" t="s">
        <v>192</v>
      </c>
    </row>
    <row r="1014" spans="1:6">
      <c r="A1014" s="76" t="s">
        <v>228</v>
      </c>
      <c r="B1014" s="40" t="s">
        <v>59</v>
      </c>
      <c r="C1014" s="40" t="s">
        <v>3</v>
      </c>
      <c r="D1014" s="42" t="s">
        <v>2</v>
      </c>
      <c r="E1014" s="42" t="s">
        <v>229</v>
      </c>
      <c r="F1014" s="43" t="s">
        <v>230</v>
      </c>
    </row>
    <row r="1015" spans="1:6">
      <c r="A1015" s="44"/>
      <c r="B1015" s="45" t="s">
        <v>437</v>
      </c>
      <c r="C1015" s="44"/>
      <c r="D1015" s="44"/>
      <c r="E1015" s="44"/>
      <c r="F1015" s="44"/>
    </row>
    <row r="1016" spans="1:6">
      <c r="A1016" s="46"/>
      <c r="B1016" s="4" t="s">
        <v>192</v>
      </c>
      <c r="C1016" s="46" t="s">
        <v>95</v>
      </c>
      <c r="D1016" s="46">
        <v>1</v>
      </c>
      <c r="E1016" s="11">
        <v>8613.2000000000007</v>
      </c>
      <c r="F1016" s="46">
        <f>D1016*E1016</f>
        <v>8613.2000000000007</v>
      </c>
    </row>
    <row r="1017" spans="1:6">
      <c r="A1017" s="46"/>
      <c r="B1017" s="47" t="s">
        <v>232</v>
      </c>
      <c r="C1017" s="46"/>
      <c r="D1017" s="46"/>
      <c r="E1017" s="46"/>
      <c r="F1017" s="46"/>
    </row>
    <row r="1018" spans="1:6">
      <c r="A1018" s="46">
        <v>2</v>
      </c>
      <c r="B1018" s="47" t="s">
        <v>396</v>
      </c>
      <c r="C1018" s="49"/>
      <c r="D1018" s="50"/>
      <c r="E1018" s="50"/>
      <c r="F1018" s="50"/>
    </row>
    <row r="1019" spans="1:6">
      <c r="A1019" s="46"/>
      <c r="B1019" s="47" t="s">
        <v>443</v>
      </c>
      <c r="C1019" s="49"/>
      <c r="D1019" s="50"/>
      <c r="E1019" s="50"/>
      <c r="F1019" s="50"/>
    </row>
    <row r="1020" spans="1:6">
      <c r="A1020" s="46"/>
      <c r="B1020" s="47" t="s">
        <v>444</v>
      </c>
      <c r="C1020" s="49"/>
      <c r="D1020" s="50"/>
      <c r="E1020" s="50"/>
      <c r="F1020" s="50"/>
    </row>
    <row r="1021" spans="1:6">
      <c r="A1021" s="48"/>
      <c r="B1021" s="47" t="s">
        <v>445</v>
      </c>
      <c r="C1021" s="49"/>
      <c r="D1021" s="50"/>
      <c r="E1021" s="50"/>
      <c r="F1021" s="50"/>
    </row>
    <row r="1022" spans="1:6">
      <c r="A1022" s="48"/>
      <c r="B1022" s="47" t="s">
        <v>446</v>
      </c>
      <c r="C1022" s="49" t="s">
        <v>341</v>
      </c>
      <c r="D1022" s="50">
        <v>4.7039999999999997</v>
      </c>
      <c r="E1022" s="50">
        <v>612.25</v>
      </c>
      <c r="F1022" s="50">
        <f>D1022*E1022</f>
        <v>2880.0239999999999</v>
      </c>
    </row>
    <row r="1023" spans="1:6">
      <c r="A1023" s="48"/>
      <c r="B1023" s="47" t="s">
        <v>403</v>
      </c>
      <c r="C1023" s="49"/>
      <c r="D1023" s="50"/>
      <c r="E1023" s="50"/>
      <c r="F1023" s="50"/>
    </row>
    <row r="1024" spans="1:6">
      <c r="A1024" s="46"/>
      <c r="B1024" s="47" t="s">
        <v>438</v>
      </c>
      <c r="C1024" s="62"/>
      <c r="D1024" s="62"/>
      <c r="E1024" s="62"/>
      <c r="F1024" s="66">
        <f>SUM(F1016:F1023)</f>
        <v>11493.224</v>
      </c>
    </row>
    <row r="1025" spans="1:6">
      <c r="A1025" s="79"/>
      <c r="B1025" s="53" t="s">
        <v>226</v>
      </c>
      <c r="C1025" s="67"/>
      <c r="D1025" s="67"/>
      <c r="E1025" s="67"/>
      <c r="F1025" s="68">
        <v>11494</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PHE Works</vt:lpstr>
      <vt:lpstr>R.A</vt:lpstr>
      <vt:lpstr>Rate Analysis</vt:lpstr>
      <vt:lpstr>'PHE Works'!Print_Titles</vt:lpstr>
      <vt:lpstr>R.A!Print_Titles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system9</dc:creator>
  <cp:lastModifiedBy>DhavalM</cp:lastModifiedBy>
  <cp:lastPrinted>2024-06-19T11:49:02Z</cp:lastPrinted>
  <dcterms:created xsi:type="dcterms:W3CDTF">2016-03-28T11:16:36Z</dcterms:created>
  <dcterms:modified xsi:type="dcterms:W3CDTF">2025-02-12T08:03:02Z</dcterms:modified>
</cp:coreProperties>
</file>